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4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Priya Data/"/>
    </mc:Choice>
  </mc:AlternateContent>
  <xr:revisionPtr revIDLastSave="0" documentId="13_ncr:1_{2739A5B5-71A5-5A49-AC30-D7EE4F326FD5}" xr6:coauthVersionLast="47" xr6:coauthVersionMax="47" xr10:uidLastSave="{00000000-0000-0000-0000-000000000000}"/>
  <bookViews>
    <workbookView xWindow="0" yWindow="500" windowWidth="23240" windowHeight="12560" activeTab="4" xr2:uid="{66C8AF5D-475B-435C-A9FF-1456537DD152}"/>
  </bookViews>
  <sheets>
    <sheet name="Summary" sheetId="1" r:id="rId1"/>
    <sheet name="CE6 thickness healing expt" sheetId="5" r:id="rId2"/>
    <sheet name="CE6 vs CE6mW" sheetId="2" r:id="rId3"/>
    <sheet name="Healed statistics" sheetId="3" r:id="rId4"/>
    <sheet name="Phase lag data and figure" sheetId="4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" i="4" l="1"/>
  <c r="D3" i="5"/>
  <c r="I47" i="1"/>
  <c r="J47" i="1"/>
  <c r="C30" i="1"/>
  <c r="B15" i="1"/>
  <c r="B16" i="1"/>
  <c r="B17" i="1" s="1"/>
  <c r="F7" i="5" l="1"/>
  <c r="E7" i="5"/>
  <c r="F5" i="5"/>
  <c r="E5" i="5"/>
  <c r="F3" i="5"/>
  <c r="E3" i="5"/>
  <c r="D7" i="5"/>
  <c r="D5" i="5"/>
  <c r="E47" i="1"/>
  <c r="D47" i="1"/>
  <c r="N33" i="4" l="1"/>
  <c r="N32" i="4"/>
  <c r="K2" i="4"/>
  <c r="K3" i="4"/>
  <c r="K4" i="4"/>
  <c r="K5" i="4"/>
  <c r="K6" i="4"/>
  <c r="K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J2" i="4"/>
  <c r="L2" i="4" s="1"/>
  <c r="J3" i="4"/>
  <c r="J4" i="4"/>
  <c r="J5" i="4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I2" i="4"/>
  <c r="I3" i="4"/>
  <c r="I4" i="4"/>
  <c r="I5" i="4"/>
  <c r="I6" i="4"/>
  <c r="I7" i="4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H2" i="4"/>
  <c r="H3" i="4"/>
  <c r="H4" i="4"/>
  <c r="L4" i="4" s="1"/>
  <c r="H5" i="4"/>
  <c r="H6" i="4"/>
  <c r="H7" i="4"/>
  <c r="H8" i="4"/>
  <c r="H9" i="4"/>
  <c r="H10" i="4"/>
  <c r="H11" i="4"/>
  <c r="H12" i="4"/>
  <c r="L12" i="4" s="1"/>
  <c r="H13" i="4"/>
  <c r="H14" i="4"/>
  <c r="H15" i="4"/>
  <c r="L15" i="4" s="1"/>
  <c r="H16" i="4"/>
  <c r="H17" i="4"/>
  <c r="H18" i="4"/>
  <c r="H19" i="4"/>
  <c r="H20" i="4"/>
  <c r="L20" i="4" s="1"/>
  <c r="H21" i="4"/>
  <c r="H22" i="4"/>
  <c r="H23" i="4"/>
  <c r="H24" i="4"/>
  <c r="H25" i="4"/>
  <c r="H26" i="4"/>
  <c r="H27" i="4"/>
  <c r="H28" i="4"/>
  <c r="L28" i="4" s="1"/>
  <c r="H29" i="4"/>
  <c r="H30" i="4"/>
  <c r="H31" i="4"/>
  <c r="L31" i="4" s="1"/>
  <c r="G2" i="4"/>
  <c r="G3" i="4"/>
  <c r="G4" i="4"/>
  <c r="G5" i="4"/>
  <c r="M5" i="4" s="1"/>
  <c r="N5" i="4" s="1"/>
  <c r="G6" i="4"/>
  <c r="M6" i="4" s="1"/>
  <c r="N6" i="4" s="1"/>
  <c r="G7" i="4"/>
  <c r="G8" i="4"/>
  <c r="L8" i="4" s="1"/>
  <c r="G9" i="4"/>
  <c r="M9" i="4" s="1"/>
  <c r="N9" i="4" s="1"/>
  <c r="G10" i="4"/>
  <c r="G11" i="4"/>
  <c r="G12" i="4"/>
  <c r="G13" i="4"/>
  <c r="M13" i="4" s="1"/>
  <c r="N13" i="4" s="1"/>
  <c r="G14" i="4"/>
  <c r="M14" i="4" s="1"/>
  <c r="N14" i="4" s="1"/>
  <c r="G15" i="4"/>
  <c r="G16" i="4"/>
  <c r="L16" i="4" s="1"/>
  <c r="G17" i="4"/>
  <c r="M17" i="4" s="1"/>
  <c r="N17" i="4" s="1"/>
  <c r="G18" i="4"/>
  <c r="G19" i="4"/>
  <c r="G20" i="4"/>
  <c r="G21" i="4"/>
  <c r="M21" i="4" s="1"/>
  <c r="N21" i="4" s="1"/>
  <c r="G22" i="4"/>
  <c r="M22" i="4" s="1"/>
  <c r="N22" i="4" s="1"/>
  <c r="G23" i="4"/>
  <c r="L23" i="4" s="1"/>
  <c r="G24" i="4"/>
  <c r="L24" i="4" s="1"/>
  <c r="G25" i="4"/>
  <c r="M25" i="4" s="1"/>
  <c r="N25" i="4" s="1"/>
  <c r="G26" i="4"/>
  <c r="L26" i="4" s="1"/>
  <c r="G27" i="4"/>
  <c r="G28" i="4"/>
  <c r="G29" i="4"/>
  <c r="M29" i="4" s="1"/>
  <c r="N29" i="4" s="1"/>
  <c r="G30" i="4"/>
  <c r="M30" i="4" s="1"/>
  <c r="N30" i="4" s="1"/>
  <c r="G31" i="4"/>
  <c r="G32" i="4"/>
  <c r="L32" i="4" s="1"/>
  <c r="G33" i="4"/>
  <c r="M33" i="4" s="1"/>
  <c r="K1" i="4"/>
  <c r="J1" i="4"/>
  <c r="I1" i="4"/>
  <c r="H1" i="4"/>
  <c r="M1" i="4"/>
  <c r="N1" i="4" s="1"/>
  <c r="F4" i="2"/>
  <c r="E4" i="2"/>
  <c r="F3" i="2"/>
  <c r="F2" i="2"/>
  <c r="E3" i="2"/>
  <c r="E2" i="2"/>
  <c r="J48" i="1"/>
  <c r="J49" i="1" s="1"/>
  <c r="I48" i="1"/>
  <c r="I49" i="1" s="1"/>
  <c r="B48" i="1"/>
  <c r="B49" i="1" s="1"/>
  <c r="B47" i="1"/>
  <c r="D48" i="1"/>
  <c r="D49" i="1" s="1"/>
  <c r="C48" i="1"/>
  <c r="C49" i="1" s="1"/>
  <c r="C47" i="1"/>
  <c r="E48" i="1"/>
  <c r="E49" i="1" s="1"/>
  <c r="C31" i="1"/>
  <c r="C32" i="1" s="1"/>
  <c r="D31" i="1"/>
  <c r="D32" i="1" s="1"/>
  <c r="D30" i="1"/>
  <c r="M28" i="4" l="1"/>
  <c r="N28" i="4" s="1"/>
  <c r="M20" i="4"/>
  <c r="N20" i="4" s="1"/>
  <c r="M12" i="4"/>
  <c r="N12" i="4" s="1"/>
  <c r="M4" i="4"/>
  <c r="N4" i="4" s="1"/>
  <c r="M27" i="4"/>
  <c r="N27" i="4" s="1"/>
  <c r="M19" i="4"/>
  <c r="N19" i="4" s="1"/>
  <c r="M11" i="4"/>
  <c r="N11" i="4" s="1"/>
  <c r="M3" i="4"/>
  <c r="N3" i="4" s="1"/>
  <c r="M26" i="4"/>
  <c r="N26" i="4" s="1"/>
  <c r="M18" i="4"/>
  <c r="N18" i="4" s="1"/>
  <c r="M10" i="4"/>
  <c r="N10" i="4" s="1"/>
  <c r="M2" i="4"/>
  <c r="N2" i="4" s="1"/>
  <c r="L18" i="4"/>
  <c r="L30" i="4"/>
  <c r="L22" i="4"/>
  <c r="L14" i="4"/>
  <c r="L6" i="4"/>
  <c r="L10" i="4"/>
  <c r="M31" i="4"/>
  <c r="N31" i="4" s="1"/>
  <c r="M23" i="4"/>
  <c r="N23" i="4" s="1"/>
  <c r="M15" i="4"/>
  <c r="N15" i="4" s="1"/>
  <c r="M7" i="4"/>
  <c r="N7" i="4" s="1"/>
  <c r="L29" i="4"/>
  <c r="L21" i="4"/>
  <c r="L13" i="4"/>
  <c r="L5" i="4"/>
  <c r="L7" i="4"/>
  <c r="M32" i="4"/>
  <c r="M8" i="4"/>
  <c r="N8" i="4" s="1"/>
  <c r="L27" i="4"/>
  <c r="L19" i="4"/>
  <c r="L11" i="4"/>
  <c r="L3" i="4"/>
  <c r="M24" i="4"/>
  <c r="N24" i="4" s="1"/>
  <c r="L1" i="4"/>
  <c r="L33" i="4"/>
  <c r="L25" i="4"/>
  <c r="L17" i="4"/>
  <c r="L9" i="4"/>
  <c r="M16" i="4"/>
  <c r="N16" i="4" s="1"/>
</calcChain>
</file>

<file path=xl/sharedStrings.xml><?xml version="1.0" encoding="utf-8"?>
<sst xmlns="http://schemas.openxmlformats.org/spreadsheetml/2006/main" count="135" uniqueCount="87">
  <si>
    <t>Name</t>
  </si>
  <si>
    <t>2021-08-07-CE6-at2-ramp</t>
  </si>
  <si>
    <t>2021-08-07-CE6-at3-ramp</t>
  </si>
  <si>
    <t>2021-08-07-CE6-at1-ramp</t>
  </si>
  <si>
    <t>2021-08-07-CE6-bt1-ramp</t>
  </si>
  <si>
    <t>2021-08-07-CE6-bt2-ramp</t>
  </si>
  <si>
    <t>2021-08-07-CE6-bt3-ramp</t>
  </si>
  <si>
    <t>2021-08-07-CE6-ct1-ramp</t>
  </si>
  <si>
    <t>2021-08-07-CE6-ct2-ramp</t>
  </si>
  <si>
    <t>2021-08-07-CE6-ct3-ramp</t>
  </si>
  <si>
    <t>2021-08-07-CE6-ct4-ramp</t>
  </si>
  <si>
    <t>Modulus (avg, kPa)</t>
  </si>
  <si>
    <t>Avg</t>
  </si>
  <si>
    <t>Std.dev</t>
  </si>
  <si>
    <t>2022-06-02-CE6-noTCEP-a1</t>
  </si>
  <si>
    <t>Modulus (kPa)</t>
  </si>
  <si>
    <t>2022-06-02-CE6-noTCEP-a2</t>
  </si>
  <si>
    <t>2022-06-02-CE6-noTCEP-a3</t>
  </si>
  <si>
    <t>2022-06-02-CE6-TCEP-1</t>
  </si>
  <si>
    <t>2022-06-02-CE6-TCEP-2</t>
  </si>
  <si>
    <t>2022-06-10-CE6mW-bottleft-control</t>
  </si>
  <si>
    <t>2022-06-10-CE6mW-bottright-control</t>
  </si>
  <si>
    <t>2022-06-10-CE6mW-day0control-a1</t>
  </si>
  <si>
    <t>2022-06-10-CE6mW-day0control-a2</t>
  </si>
  <si>
    <t>2022-06-10-CE6mW-day0control-a3</t>
  </si>
  <si>
    <t>2022-06-10-CE6mW-topleft-control</t>
  </si>
  <si>
    <t>2022-06-10-CE6mW-topright-control</t>
  </si>
  <si>
    <t>Control</t>
  </si>
  <si>
    <t>Stdev</t>
  </si>
  <si>
    <t>Error</t>
  </si>
  <si>
    <t>TCEP</t>
  </si>
  <si>
    <t>Original</t>
  </si>
  <si>
    <t>2022-06-10-CE6mW-c1 (heal)</t>
  </si>
  <si>
    <t>2022-06-10-CE6mW-c2 (heal)</t>
  </si>
  <si>
    <t>2022-06-10-CE6mW-c7 (heal)</t>
  </si>
  <si>
    <t>More healing time pts - 12 hr</t>
  </si>
  <si>
    <t>Healed (16 hr)</t>
  </si>
  <si>
    <t>2022-06-23-CE6mW-12hr-t1</t>
  </si>
  <si>
    <t>2022-06-23-CE6mW-12hr-t2</t>
  </si>
  <si>
    <t>2022-06-23-CE6mW-12hr-t3</t>
  </si>
  <si>
    <t>2022-06-23-CE6mW-12hr-t4</t>
  </si>
  <si>
    <t>100 but not reliable</t>
  </si>
  <si>
    <t>2022-06-23-CE6mW-0-ct1</t>
  </si>
  <si>
    <t>Healed (12 hr)</t>
  </si>
  <si>
    <t>Toughness (Pa)</t>
  </si>
  <si>
    <t>Control (16 hr)</t>
  </si>
  <si>
    <t>12 hours</t>
  </si>
  <si>
    <t>16 hours</t>
  </si>
  <si>
    <t>CE6</t>
  </si>
  <si>
    <t>CE6mW</t>
  </si>
  <si>
    <t>YM</t>
  </si>
  <si>
    <t>Init thickness (um)</t>
  </si>
  <si>
    <t>a2</t>
  </si>
  <si>
    <t>a3</t>
  </si>
  <si>
    <t>Total number of samples</t>
  </si>
  <si>
    <t>Successfully peeled from agar and loaded (% of total)</t>
  </si>
  <si>
    <t>Survived initial filling/pressure equilibration (% of total)</t>
  </si>
  <si>
    <r>
      <t xml:space="preserve">Failed within imposed pressures during bulge test (% of </t>
    </r>
    <r>
      <rPr>
        <b/>
        <sz val="11"/>
        <color rgb="FF000000"/>
        <rFont val="Arial"/>
        <family val="2"/>
      </rPr>
      <t>tested</t>
    </r>
    <r>
      <rPr>
        <sz val="11"/>
        <color rgb="FF000000"/>
        <rFont val="Arial"/>
        <family val="2"/>
      </rPr>
      <t>)</t>
    </r>
  </si>
  <si>
    <t>Original (Day 0)</t>
  </si>
  <si>
    <t>4 (100)</t>
  </si>
  <si>
    <t>0 (0)</t>
  </si>
  <si>
    <t>Controls (16 hours)</t>
  </si>
  <si>
    <t>2 (50)</t>
  </si>
  <si>
    <t>Healed (6 hours)</t>
  </si>
  <si>
    <t>3 (75)</t>
  </si>
  <si>
    <t>-</t>
  </si>
  <si>
    <t>Healed (12 hours)</t>
  </si>
  <si>
    <t>5 (83)</t>
  </si>
  <si>
    <t>4 (66)</t>
  </si>
  <si>
    <t>Healed (16 hours)</t>
  </si>
  <si>
    <t>6 (86)</t>
  </si>
  <si>
    <t>3 (43)</t>
  </si>
  <si>
    <t>3 (100)</t>
  </si>
  <si>
    <t>Healed (24 hours)</t>
  </si>
  <si>
    <t>8 (80)</t>
  </si>
  <si>
    <t>TCEP experiment</t>
  </si>
  <si>
    <t>Healing experiment</t>
  </si>
  <si>
    <t>Toughness (area under the curve) (Pa)</t>
  </si>
  <si>
    <t>CE6 summary</t>
  </si>
  <si>
    <t>Thickness (um), initial</t>
  </si>
  <si>
    <t>Average</t>
  </si>
  <si>
    <t>NOTE!!!!</t>
  </si>
  <si>
    <t xml:space="preserve">Actual datasets in white on the left. </t>
  </si>
  <si>
    <t>HALF the phase delay is needed: yellow</t>
  </si>
  <si>
    <t>Average values are plotted (pink)</t>
  </si>
  <si>
    <t>Stdev in white (column "M")</t>
  </si>
  <si>
    <t>Error in blue is plotted (column "N")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</si>
</sst>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HelveticaNeueLT Pro 45 Lt"/>
      <family val="2"/>
    </font>
    <font>
      <sz val="11"/>
      <color rgb="FFFF0000"/>
      <name val="HelveticaNeueLT Pro 45 Lt"/>
      <family val="2"/>
    </font>
    <font>
      <b/>
      <sz val="11"/>
      <color theme="1"/>
      <name val="HelveticaNeueLT Pro 45 Lt"/>
      <family val="2"/>
    </font>
    <font>
      <sz val="12"/>
      <color rgb="FF000000"/>
      <name val="Calibri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0" fillId="0" borderId="0" xfId="0" applyFont="1"/>
    <xf numFmtId="0" fontId="1" fillId="0" borderId="0" xfId="0" applyFont="1"/>
    <xf numFmtId="0" fontId="3" fillId="0" borderId="0" xfId="0" applyFont="1"/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0" fillId="2" borderId="0" xfId="0" applyFill="1"/>
    <xf numFmtId="0" fontId="0" fillId="2" borderId="5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/>
    <xf numFmtId="0" fontId="0" fillId="2" borderId="10" xfId="0" applyFill="1" applyBorder="1"/>
    <xf numFmtId="0" fontId="0" fillId="2" borderId="4" xfId="0" applyFill="1" applyBorder="1"/>
    <xf numFmtId="0" fontId="0" fillId="2" borderId="6" xfId="0" applyFill="1" applyBorder="1"/>
    <xf numFmtId="0" fontId="0" fillId="2" borderId="0" xfId="0" applyFill="1" applyBorder="1"/>
    <xf numFmtId="0" fontId="0" fillId="2" borderId="11" xfId="0" applyFill="1" applyBorder="1"/>
    <xf numFmtId="0" fontId="0" fillId="3" borderId="0" xfId="0" applyFill="1"/>
    <xf numFmtId="0" fontId="0" fillId="4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invertIfNegative val="0"/>
          <c:errBars>
            <c:errBarType val="both"/>
            <c:errValType val="fixedVal"/>
            <c:noEndCap val="0"/>
            <c:val val="0"/>
          </c:errBars>
          <c:val>
            <c:numRef>
              <c:f>Summary!$B$21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4-F833-4547-915E-21E44F9E5273}"/>
            </c:ext>
          </c:extLst>
        </c:ser>
        <c:ser>
          <c:idx val="0"/>
          <c:order val="1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fixedVal"/>
            <c:noEndCap val="0"/>
            <c:val val="368119.4"/>
          </c:errBars>
          <c:val>
            <c:numRef>
              <c:f>Summary!$E$21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3-F833-4547-915E-21E44F9E52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50659056"/>
        <c:axId val="850658072"/>
      </c:barChart>
      <c:catAx>
        <c:axId val="850659056"/>
        <c:scaling>
          <c:orientation val="minMax"/>
        </c:scaling>
        <c:delete val="1"/>
        <c:axPos val="b"/>
        <c:majorTickMark val="none"/>
        <c:minorTickMark val="none"/>
        <c:tickLblPos val="nextTo"/>
        <c:crossAx val="850658072"/>
        <c:crosses val="autoZero"/>
        <c:auto val="1"/>
        <c:lblAlgn val="ctr"/>
        <c:lblOffset val="100"/>
        <c:noMultiLvlLbl val="0"/>
      </c:catAx>
      <c:valAx>
        <c:axId val="850658072"/>
        <c:scaling>
          <c:logBase val="10"/>
          <c:orientation val="minMax"/>
          <c:min val="1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850659056"/>
        <c:crosses val="autoZero"/>
        <c:crossBetween val="between"/>
      </c:valAx>
    </c:plotArea>
    <c:plotVisOnly val="1"/>
    <c:dispBlanksAs val="gap"/>
    <c:showDLblsOverMax val="0"/>
    <c:extLst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Summary!$C$32:$D$32</c:f>
                <c:numCache>
                  <c:formatCode>General</c:formatCode>
                  <c:ptCount val="2"/>
                  <c:pt idx="0">
                    <c:v>1.9494386656448357</c:v>
                  </c:pt>
                  <c:pt idx="1">
                    <c:v>2.2583942181214578</c:v>
                  </c:pt>
                </c:numCache>
              </c:numRef>
            </c:plus>
            <c:minus>
              <c:numRef>
                <c:f>Summary!$C$32:$D$32</c:f>
                <c:numCache>
                  <c:formatCode>General</c:formatCode>
                  <c:ptCount val="2"/>
                  <c:pt idx="0">
                    <c:v>1.9494386656448357</c:v>
                  </c:pt>
                  <c:pt idx="1">
                    <c:v>2.2583942181214578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Summary!$C$29:$D$29</c:f>
              <c:strCache>
                <c:ptCount val="2"/>
                <c:pt idx="0">
                  <c:v>TCEP</c:v>
                </c:pt>
                <c:pt idx="1">
                  <c:v>Control</c:v>
                </c:pt>
              </c:strCache>
            </c:strRef>
          </c:cat>
          <c:val>
            <c:numRef>
              <c:f>Summary!$C$30:$D$30</c:f>
              <c:numCache>
                <c:formatCode>General</c:formatCode>
                <c:ptCount val="2"/>
                <c:pt idx="0">
                  <c:v>45.143333333333338</c:v>
                </c:pt>
                <c:pt idx="1">
                  <c:v>68.296666666666667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50-4685-A69A-5D891D31CB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59425168"/>
        <c:axId val="759423528"/>
      </c:barChart>
      <c:catAx>
        <c:axId val="759425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59423528"/>
        <c:crosses val="autoZero"/>
        <c:auto val="1"/>
        <c:lblAlgn val="ctr"/>
        <c:lblOffset val="100"/>
        <c:noMultiLvlLbl val="0"/>
      </c:catAx>
      <c:valAx>
        <c:axId val="759423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Modulus (kPa)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594251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Summary!$B$49:$E$49</c:f>
                <c:numCache>
                  <c:formatCode>General</c:formatCode>
                  <c:ptCount val="4"/>
                  <c:pt idx="0">
                    <c:v>6.7707770766893676</c:v>
                  </c:pt>
                  <c:pt idx="1">
                    <c:v>4.1188092433776768</c:v>
                  </c:pt>
                  <c:pt idx="2">
                    <c:v>11.421998268448659</c:v>
                  </c:pt>
                  <c:pt idx="3">
                    <c:v>1.3319451106474975</c:v>
                  </c:pt>
                </c:numCache>
              </c:numRef>
            </c:plus>
            <c:minus>
              <c:numRef>
                <c:f>Summary!$B$49:$E$49</c:f>
                <c:numCache>
                  <c:formatCode>General</c:formatCode>
                  <c:ptCount val="4"/>
                  <c:pt idx="0">
                    <c:v>6.7707770766893676</c:v>
                  </c:pt>
                  <c:pt idx="1">
                    <c:v>4.1188092433776768</c:v>
                  </c:pt>
                  <c:pt idx="2">
                    <c:v>11.421998268448659</c:v>
                  </c:pt>
                  <c:pt idx="3">
                    <c:v>1.3319451106474975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Summary!$B$46:$E$46</c:f>
              <c:strCache>
                <c:ptCount val="4"/>
                <c:pt idx="0">
                  <c:v>Original</c:v>
                </c:pt>
                <c:pt idx="1">
                  <c:v>Control (16 hr)</c:v>
                </c:pt>
                <c:pt idx="2">
                  <c:v>Healed (12 hr)</c:v>
                </c:pt>
                <c:pt idx="3">
                  <c:v>Healed (16 hr)</c:v>
                </c:pt>
              </c:strCache>
            </c:strRef>
          </c:cat>
          <c:val>
            <c:numRef>
              <c:f>Summary!$B$47:$E$47</c:f>
              <c:numCache>
                <c:formatCode>General</c:formatCode>
                <c:ptCount val="4"/>
                <c:pt idx="0">
                  <c:v>45.64</c:v>
                </c:pt>
                <c:pt idx="1">
                  <c:v>36.477499999999999</c:v>
                </c:pt>
                <c:pt idx="2">
                  <c:v>52.666666666666664</c:v>
                </c:pt>
                <c:pt idx="3">
                  <c:v>41.453333333333333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20-48E5-96D9-15A348A18A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86814936"/>
        <c:axId val="786816576"/>
      </c:barChart>
      <c:catAx>
        <c:axId val="786814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86816576"/>
        <c:crosses val="autoZero"/>
        <c:auto val="1"/>
        <c:lblAlgn val="ctr"/>
        <c:lblOffset val="100"/>
        <c:noMultiLvlLbl val="0"/>
      </c:catAx>
      <c:valAx>
        <c:axId val="786816576"/>
        <c:scaling>
          <c:orientation val="minMax"/>
          <c:max val="7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Young's modulus (kPa)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8681493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2DE6-4569-A4CD-93EED29F983B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0AE-4972-8E09-E039A1F2F9FA}"/>
              </c:ext>
            </c:extLst>
          </c:dPt>
          <c:errBars>
            <c:errBarType val="both"/>
            <c:errValType val="cust"/>
            <c:noEndCap val="0"/>
            <c:plus>
              <c:numRef>
                <c:f>Summary!$I$49:$J$49</c:f>
                <c:numCache>
                  <c:formatCode>General</c:formatCode>
                  <c:ptCount val="2"/>
                  <c:pt idx="0">
                    <c:v>5.1590826057869181</c:v>
                  </c:pt>
                  <c:pt idx="1">
                    <c:v>61.119964823288306</c:v>
                  </c:pt>
                </c:numCache>
              </c:numRef>
            </c:plus>
            <c:minus>
              <c:numRef>
                <c:f>Summary!$I$49:$J$49</c:f>
                <c:numCache>
                  <c:formatCode>General</c:formatCode>
                  <c:ptCount val="2"/>
                  <c:pt idx="0">
                    <c:v>5.1590826057869181</c:v>
                  </c:pt>
                  <c:pt idx="1">
                    <c:v>61.119964823288306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Summary!$I$46:$J$46</c:f>
              <c:strCache>
                <c:ptCount val="2"/>
                <c:pt idx="0">
                  <c:v>12 hours</c:v>
                </c:pt>
                <c:pt idx="1">
                  <c:v>16 hours</c:v>
                </c:pt>
              </c:strCache>
            </c:strRef>
          </c:cat>
          <c:val>
            <c:numRef>
              <c:f>Summary!$I$47:$J$47</c:f>
              <c:numCache>
                <c:formatCode>General</c:formatCode>
                <c:ptCount val="2"/>
                <c:pt idx="0">
                  <c:v>43.31</c:v>
                </c:pt>
                <c:pt idx="1">
                  <c:v>152.82000000000002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E6-4569-A4CD-93EED29F98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48414600"/>
        <c:axId val="648415584"/>
      </c:barChart>
      <c:catAx>
        <c:axId val="648414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8415584"/>
        <c:crosses val="autoZero"/>
        <c:auto val="1"/>
        <c:lblAlgn val="ctr"/>
        <c:lblOffset val="100"/>
        <c:noMultiLvlLbl val="0"/>
      </c:catAx>
      <c:valAx>
        <c:axId val="648415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Toughness (Pa)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84146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2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7FC4-4857-89B9-C8F02C2DBB03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4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FC4-4857-89B9-C8F02C2DBB03}"/>
              </c:ext>
            </c:extLst>
          </c:dPt>
          <c:errBars>
            <c:errBarType val="both"/>
            <c:errValType val="cust"/>
            <c:noEndCap val="0"/>
            <c:plus>
              <c:numRef>
                <c:f>'CE6 vs CE6mW'!$B$4:$C$4</c:f>
                <c:numCache>
                  <c:formatCode>General</c:formatCode>
                  <c:ptCount val="2"/>
                  <c:pt idx="0">
                    <c:v>5.6340370489896383</c:v>
                  </c:pt>
                  <c:pt idx="1">
                    <c:v>6.7707770766893676</c:v>
                  </c:pt>
                </c:numCache>
              </c:numRef>
            </c:plus>
            <c:minus>
              <c:numRef>
                <c:f>'CE6 vs CE6mW'!$B$4:$C$4</c:f>
                <c:numCache>
                  <c:formatCode>General</c:formatCode>
                  <c:ptCount val="2"/>
                  <c:pt idx="0">
                    <c:v>5.6340370489896383</c:v>
                  </c:pt>
                  <c:pt idx="1">
                    <c:v>6.7707770766893676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'CE6 vs CE6mW'!$B$1:$C$1</c:f>
              <c:strCache>
                <c:ptCount val="2"/>
                <c:pt idx="0">
                  <c:v>CE6</c:v>
                </c:pt>
                <c:pt idx="1">
                  <c:v>CE6mW</c:v>
                </c:pt>
              </c:strCache>
            </c:strRef>
          </c:cat>
          <c:val>
            <c:numRef>
              <c:f>'CE6 vs CE6mW'!$B$2:$C$2</c:f>
              <c:numCache>
                <c:formatCode>General</c:formatCode>
                <c:ptCount val="2"/>
                <c:pt idx="0">
                  <c:v>43.988571428571426</c:v>
                </c:pt>
                <c:pt idx="1">
                  <c:v>45.64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C4-4857-89B9-C8F02C2DBB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84522616"/>
        <c:axId val="648306152"/>
      </c:barChart>
      <c:catAx>
        <c:axId val="784522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8306152"/>
        <c:crosses val="autoZero"/>
        <c:auto val="1"/>
        <c:lblAlgn val="ctr"/>
        <c:lblOffset val="100"/>
        <c:noMultiLvlLbl val="0"/>
      </c:catAx>
      <c:valAx>
        <c:axId val="64830615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Modulus (kPa)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8452261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2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4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9107-4EF0-A3EB-F0ACEBE554C3}"/>
              </c:ext>
            </c:extLst>
          </c:dPt>
          <c:errBars>
            <c:errBarType val="both"/>
            <c:errValType val="cust"/>
            <c:noEndCap val="0"/>
            <c:plus>
              <c:numRef>
                <c:f>'CE6 vs CE6mW'!$E$4:$F$4</c:f>
                <c:numCache>
                  <c:formatCode>General</c:formatCode>
                  <c:ptCount val="2"/>
                  <c:pt idx="0">
                    <c:v>5.0702547266579421</c:v>
                  </c:pt>
                  <c:pt idx="1">
                    <c:v>3.5276684147527875</c:v>
                  </c:pt>
                </c:numCache>
              </c:numRef>
            </c:plus>
            <c:minus>
              <c:numRef>
                <c:f>'CE6 vs CE6mW'!$E$4:$F$4</c:f>
                <c:numCache>
                  <c:formatCode>General</c:formatCode>
                  <c:ptCount val="2"/>
                  <c:pt idx="0">
                    <c:v>5.0702547266579421</c:v>
                  </c:pt>
                  <c:pt idx="1">
                    <c:v>3.5276684147527875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'CE6 vs CE6mW'!$E$1:$F$1</c:f>
              <c:strCache>
                <c:ptCount val="2"/>
                <c:pt idx="0">
                  <c:v>CE6</c:v>
                </c:pt>
                <c:pt idx="1">
                  <c:v>CE6mW</c:v>
                </c:pt>
              </c:strCache>
            </c:strRef>
          </c:cat>
          <c:val>
            <c:numRef>
              <c:f>'CE6 vs CE6mW'!$E$2:$F$2</c:f>
              <c:numCache>
                <c:formatCode>General</c:formatCode>
                <c:ptCount val="2"/>
                <c:pt idx="0">
                  <c:v>89.428571428571431</c:v>
                </c:pt>
                <c:pt idx="1">
                  <c:v>93.666666666666671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07-4EF0-A3EB-F0ACEBE554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10251392"/>
        <c:axId val="710250080"/>
      </c:barChart>
      <c:catAx>
        <c:axId val="710251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10250080"/>
        <c:crosses val="autoZero"/>
        <c:auto val="1"/>
        <c:lblAlgn val="ctr"/>
        <c:lblOffset val="100"/>
        <c:noMultiLvlLbl val="0"/>
      </c:catAx>
      <c:valAx>
        <c:axId val="71025008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Day 7 thickness (µm)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10251392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'Phase lag data and figure'!$N:$N</c:f>
                <c:numCache>
                  <c:formatCode>General</c:formatCode>
                  <c:ptCount val="1048576"/>
                  <c:pt idx="0">
                    <c:v>3.6127246662164703E-3</c:v>
                  </c:pt>
                  <c:pt idx="1">
                    <c:v>3.6127246662164703E-3</c:v>
                  </c:pt>
                  <c:pt idx="2">
                    <c:v>2.6864225876515545E-3</c:v>
                  </c:pt>
                  <c:pt idx="3">
                    <c:v>3.5699690221967532E-3</c:v>
                  </c:pt>
                  <c:pt idx="4">
                    <c:v>2.2510356412845218E-3</c:v>
                  </c:pt>
                  <c:pt idx="5">
                    <c:v>2.7148511315846905E-3</c:v>
                  </c:pt>
                  <c:pt idx="6">
                    <c:v>2.8257066471159852E-3</c:v>
                  </c:pt>
                  <c:pt idx="7">
                    <c:v>2.7148511315846688E-3</c:v>
                  </c:pt>
                  <c:pt idx="8">
                    <c:v>3.0352958395077952E-3</c:v>
                  </c:pt>
                  <c:pt idx="9">
                    <c:v>3.1592360737122314E-3</c:v>
                  </c:pt>
                  <c:pt idx="10">
                    <c:v>3.1592360737122092E-3</c:v>
                  </c:pt>
                  <c:pt idx="11">
                    <c:v>3.5483980149106716E-3</c:v>
                  </c:pt>
                  <c:pt idx="12">
                    <c:v>3.2313191750600544E-3</c:v>
                  </c:pt>
                  <c:pt idx="13">
                    <c:v>3.2074714751481668E-3</c:v>
                  </c:pt>
                  <c:pt idx="14">
                    <c:v>3.6759258093105409E-3</c:v>
                  </c:pt>
                  <c:pt idx="15">
                    <c:v>3.5483980149106785E-3</c:v>
                  </c:pt>
                  <c:pt idx="16">
                    <c:v>3.1592360737121442E-3</c:v>
                  </c:pt>
                  <c:pt idx="17">
                    <c:v>2.7148511315846992E-3</c:v>
                  </c:pt>
                  <c:pt idx="18">
                    <c:v>3.1592360737122097E-3</c:v>
                  </c:pt>
                  <c:pt idx="19">
                    <c:v>2.7148511315846992E-3</c:v>
                  </c:pt>
                  <c:pt idx="20">
                    <c:v>3.3249999999999664E-3</c:v>
                  </c:pt>
                  <c:pt idx="21">
                    <c:v>3.1102527027557763E-3</c:v>
                  </c:pt>
                  <c:pt idx="22">
                    <c:v>2.9584404323337128E-3</c:v>
                  </c:pt>
                  <c:pt idx="23">
                    <c:v>2.7148511315846992E-3</c:v>
                  </c:pt>
                  <c:pt idx="24">
                    <c:v>3.2074714751481317E-3</c:v>
                  </c:pt>
                  <c:pt idx="25">
                    <c:v>3.1592360737122092E-3</c:v>
                  </c:pt>
                  <c:pt idx="26">
                    <c:v>4.6032540573671234E-3</c:v>
                  </c:pt>
                  <c:pt idx="27">
                    <c:v>3.5699690221968126E-3</c:v>
                  </c:pt>
                  <c:pt idx="28">
                    <c:v>3.5483980149107375E-3</c:v>
                  </c:pt>
                  <c:pt idx="29">
                    <c:v>3.5483980149107375E-3</c:v>
                  </c:pt>
                  <c:pt idx="30">
                    <c:v>4.3281800287316178E-3</c:v>
                  </c:pt>
                  <c:pt idx="31">
                    <c:v>6.0565230814733084E-3</c:v>
                  </c:pt>
                  <c:pt idx="32">
                    <c:v>1.1572814051783563E-2</c:v>
                  </c:pt>
                </c:numCache>
              </c:numRef>
            </c:plus>
            <c:minus>
              <c:numRef>
                <c:f>'Phase lag data and figure'!$N:$N</c:f>
                <c:numCache>
                  <c:formatCode>General</c:formatCode>
                  <c:ptCount val="1048576"/>
                  <c:pt idx="0">
                    <c:v>3.6127246662164703E-3</c:v>
                  </c:pt>
                  <c:pt idx="1">
                    <c:v>3.6127246662164703E-3</c:v>
                  </c:pt>
                  <c:pt idx="2">
                    <c:v>2.6864225876515545E-3</c:v>
                  </c:pt>
                  <c:pt idx="3">
                    <c:v>3.5699690221967532E-3</c:v>
                  </c:pt>
                  <c:pt idx="4">
                    <c:v>2.2510356412845218E-3</c:v>
                  </c:pt>
                  <c:pt idx="5">
                    <c:v>2.7148511315846905E-3</c:v>
                  </c:pt>
                  <c:pt idx="6">
                    <c:v>2.8257066471159852E-3</c:v>
                  </c:pt>
                  <c:pt idx="7">
                    <c:v>2.7148511315846688E-3</c:v>
                  </c:pt>
                  <c:pt idx="8">
                    <c:v>3.0352958395077952E-3</c:v>
                  </c:pt>
                  <c:pt idx="9">
                    <c:v>3.1592360737122314E-3</c:v>
                  </c:pt>
                  <c:pt idx="10">
                    <c:v>3.1592360737122092E-3</c:v>
                  </c:pt>
                  <c:pt idx="11">
                    <c:v>3.5483980149106716E-3</c:v>
                  </c:pt>
                  <c:pt idx="12">
                    <c:v>3.2313191750600544E-3</c:v>
                  </c:pt>
                  <c:pt idx="13">
                    <c:v>3.2074714751481668E-3</c:v>
                  </c:pt>
                  <c:pt idx="14">
                    <c:v>3.6759258093105409E-3</c:v>
                  </c:pt>
                  <c:pt idx="15">
                    <c:v>3.5483980149106785E-3</c:v>
                  </c:pt>
                  <c:pt idx="16">
                    <c:v>3.1592360737121442E-3</c:v>
                  </c:pt>
                  <c:pt idx="17">
                    <c:v>2.7148511315846992E-3</c:v>
                  </c:pt>
                  <c:pt idx="18">
                    <c:v>3.1592360737122097E-3</c:v>
                  </c:pt>
                  <c:pt idx="19">
                    <c:v>2.7148511315846992E-3</c:v>
                  </c:pt>
                  <c:pt idx="20">
                    <c:v>3.3249999999999664E-3</c:v>
                  </c:pt>
                  <c:pt idx="21">
                    <c:v>3.1102527027557763E-3</c:v>
                  </c:pt>
                  <c:pt idx="22">
                    <c:v>2.9584404323337128E-3</c:v>
                  </c:pt>
                  <c:pt idx="23">
                    <c:v>2.7148511315846992E-3</c:v>
                  </c:pt>
                  <c:pt idx="24">
                    <c:v>3.2074714751481317E-3</c:v>
                  </c:pt>
                  <c:pt idx="25">
                    <c:v>3.1592360737122092E-3</c:v>
                  </c:pt>
                  <c:pt idx="26">
                    <c:v>4.6032540573671234E-3</c:v>
                  </c:pt>
                  <c:pt idx="27">
                    <c:v>3.5699690221968126E-3</c:v>
                  </c:pt>
                  <c:pt idx="28">
                    <c:v>3.5483980149107375E-3</c:v>
                  </c:pt>
                  <c:pt idx="29">
                    <c:v>3.5483980149107375E-3</c:v>
                  </c:pt>
                  <c:pt idx="30">
                    <c:v>4.3281800287316178E-3</c:v>
                  </c:pt>
                  <c:pt idx="31">
                    <c:v>6.0565230814733084E-3</c:v>
                  </c:pt>
                  <c:pt idx="32">
                    <c:v>1.1572814051783563E-2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'Phase lag data and figure'!$A$1:$A$33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</c:numCache>
            </c:numRef>
          </c:xVal>
          <c:yVal>
            <c:numRef>
              <c:f>'Phase lag data and figure'!$L$1:$L$33</c:f>
              <c:numCache>
                <c:formatCode>General</c:formatCode>
                <c:ptCount val="33"/>
                <c:pt idx="0">
                  <c:v>2.4937500000000001E-2</c:v>
                </c:pt>
                <c:pt idx="1">
                  <c:v>2.4937500000000001E-2</c:v>
                </c:pt>
                <c:pt idx="2">
                  <c:v>3.380416666666667E-2</c:v>
                </c:pt>
                <c:pt idx="3">
                  <c:v>3.4912499999999999E-2</c:v>
                </c:pt>
                <c:pt idx="4">
                  <c:v>4.8212499999999957E-2</c:v>
                </c:pt>
                <c:pt idx="5">
                  <c:v>4.876666666666666E-2</c:v>
                </c:pt>
                <c:pt idx="6">
                  <c:v>6.1512500000000005E-2</c:v>
                </c:pt>
                <c:pt idx="7">
                  <c:v>6.2066666666666701E-2</c:v>
                </c:pt>
                <c:pt idx="8">
                  <c:v>7.2041666666666601E-2</c:v>
                </c:pt>
                <c:pt idx="9">
                  <c:v>7.4812500000000004E-2</c:v>
                </c:pt>
                <c:pt idx="10">
                  <c:v>8.5895833333333407E-2</c:v>
                </c:pt>
                <c:pt idx="11">
                  <c:v>8.6449999999999999E-2</c:v>
                </c:pt>
                <c:pt idx="12">
                  <c:v>0.10141249999999999</c:v>
                </c:pt>
                <c:pt idx="13">
                  <c:v>0.10030416666666671</c:v>
                </c:pt>
                <c:pt idx="14">
                  <c:v>0.11249583333333331</c:v>
                </c:pt>
                <c:pt idx="15">
                  <c:v>0.11415833333333332</c:v>
                </c:pt>
                <c:pt idx="16">
                  <c:v>0.1274583333333334</c:v>
                </c:pt>
                <c:pt idx="17">
                  <c:v>0.1263500000000001</c:v>
                </c:pt>
                <c:pt idx="18">
                  <c:v>0.13854166666666662</c:v>
                </c:pt>
                <c:pt idx="19">
                  <c:v>0.1402041666666666</c:v>
                </c:pt>
                <c:pt idx="20">
                  <c:v>0.15184166666666671</c:v>
                </c:pt>
                <c:pt idx="21">
                  <c:v>0.15405833333333332</c:v>
                </c:pt>
                <c:pt idx="22">
                  <c:v>0.16569583333333332</c:v>
                </c:pt>
                <c:pt idx="23">
                  <c:v>0.1679125000000001</c:v>
                </c:pt>
                <c:pt idx="24">
                  <c:v>0.17955000000000002</c:v>
                </c:pt>
                <c:pt idx="25">
                  <c:v>0.18010416666666659</c:v>
                </c:pt>
                <c:pt idx="26">
                  <c:v>0.18952500000000011</c:v>
                </c:pt>
                <c:pt idx="27">
                  <c:v>0.19229583333333339</c:v>
                </c:pt>
                <c:pt idx="28">
                  <c:v>0.20559583333333334</c:v>
                </c:pt>
                <c:pt idx="29">
                  <c:v>0.20559583333333334</c:v>
                </c:pt>
                <c:pt idx="30">
                  <c:v>0.21002916666666663</c:v>
                </c:pt>
                <c:pt idx="31">
                  <c:v>0.20965972222222218</c:v>
                </c:pt>
                <c:pt idx="32">
                  <c:v>0.21520138888888884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E7D-4CAB-9ECC-B71E35C182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8468752"/>
        <c:axId val="558469408"/>
      </c:scatterChart>
      <c:valAx>
        <c:axId val="558468752"/>
        <c:scaling>
          <c:orientation val="minMax"/>
          <c:max val="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58469408"/>
        <c:crosses val="autoZero"/>
        <c:crossBetween val="midCat"/>
      </c:valAx>
      <c:valAx>
        <c:axId val="558469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58468752"/>
        <c:crosses val="autoZero"/>
        <c:crossBetween val="midCat"/>
        <c:majorUnit val="0.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640341</xdr:colOff>
      <xdr:row>18</xdr:row>
      <xdr:rowOff>0</xdr:rowOff>
    </xdr:from>
    <xdr:to>
      <xdr:col>25</xdr:col>
      <xdr:colOff>305061</xdr:colOff>
      <xdr:row>19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12CAB628-A7C6-436B-9AD2-906750BD2C7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583465</xdr:colOff>
      <xdr:row>18</xdr:row>
      <xdr:rowOff>9182</xdr:rowOff>
    </xdr:from>
    <xdr:to>
      <xdr:col>9</xdr:col>
      <xdr:colOff>505245</xdr:colOff>
      <xdr:row>32</xdr:row>
      <xdr:rowOff>20321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2F83FA6-035A-4436-BB2D-02524E27D2A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304800</xdr:colOff>
      <xdr:row>19</xdr:row>
      <xdr:rowOff>0</xdr:rowOff>
    </xdr:from>
    <xdr:to>
      <xdr:col>29</xdr:col>
      <xdr:colOff>284480</xdr:colOff>
      <xdr:row>33</xdr:row>
      <xdr:rowOff>30480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2AFE20A7-273C-4CD1-AD79-BF71C0B4257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327936</xdr:colOff>
      <xdr:row>35</xdr:row>
      <xdr:rowOff>149395</xdr:rowOff>
    </xdr:from>
    <xdr:to>
      <xdr:col>13</xdr:col>
      <xdr:colOff>649107</xdr:colOff>
      <xdr:row>51</xdr:row>
      <xdr:rowOff>52955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C755FC3-2E57-2D97-33A7-EA21DA72EE0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78921</xdr:colOff>
      <xdr:row>20</xdr:row>
      <xdr:rowOff>166552</xdr:rowOff>
    </xdr:from>
    <xdr:to>
      <xdr:col>13</xdr:col>
      <xdr:colOff>445770</xdr:colOff>
      <xdr:row>36</xdr:row>
      <xdr:rowOff>105592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CC9AA4C-5F2E-41FC-B85D-B352B6E75D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508907</xdr:colOff>
      <xdr:row>20</xdr:row>
      <xdr:rowOff>168730</xdr:rowOff>
    </xdr:from>
    <xdr:to>
      <xdr:col>20</xdr:col>
      <xdr:colOff>59872</xdr:colOff>
      <xdr:row>36</xdr:row>
      <xdr:rowOff>92530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9839805-0BD3-C480-B3E5-48B2720F922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308611</xdr:colOff>
      <xdr:row>5</xdr:row>
      <xdr:rowOff>53341</xdr:rowOff>
    </xdr:from>
    <xdr:to>
      <xdr:col>18</xdr:col>
      <xdr:colOff>575310</xdr:colOff>
      <xdr:row>22</xdr:row>
      <xdr:rowOff>175261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3A5DEF4B-4A37-8EBD-30DE-EC6A0444C21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E23DA1-A0B8-4191-8661-FBEF43746A15}">
  <dimension ref="A1:M59"/>
  <sheetViews>
    <sheetView topLeftCell="A52" zoomScale="83" zoomScaleNormal="115" workbookViewId="0">
      <selection activeCell="I15" sqref="I15"/>
    </sheetView>
  </sheetViews>
  <sheetFormatPr baseColWidth="10" defaultColWidth="8.83203125" defaultRowHeight="15"/>
  <cols>
    <col min="1" max="1" width="25.1640625" customWidth="1"/>
    <col min="2" max="2" width="16.33203125" customWidth="1"/>
    <col min="3" max="3" width="12" customWidth="1"/>
    <col min="9" max="9" width="23.1640625" customWidth="1"/>
    <col min="10" max="10" width="19.1640625" customWidth="1"/>
    <col min="11" max="11" width="19.33203125" customWidth="1"/>
    <col min="12" max="12" width="7.1640625" customWidth="1"/>
    <col min="13" max="13" width="15.1640625" customWidth="1"/>
  </cols>
  <sheetData>
    <row r="1" spans="1:9">
      <c r="A1" s="1" t="s">
        <v>0</v>
      </c>
      <c r="B1" s="1" t="s">
        <v>11</v>
      </c>
      <c r="G1" s="1"/>
      <c r="I1" s="1"/>
    </row>
    <row r="3" spans="1:9">
      <c r="A3" s="2" t="s">
        <v>1</v>
      </c>
      <c r="B3">
        <v>69.540000000000006</v>
      </c>
    </row>
    <row r="4" spans="1:9">
      <c r="A4" s="3" t="s">
        <v>2</v>
      </c>
      <c r="B4">
        <v>27.58</v>
      </c>
    </row>
    <row r="6" spans="1:9">
      <c r="A6" t="s">
        <v>4</v>
      </c>
      <c r="B6">
        <v>47.6</v>
      </c>
    </row>
    <row r="7" spans="1:9">
      <c r="A7" t="s">
        <v>5</v>
      </c>
      <c r="B7">
        <v>38.11</v>
      </c>
    </row>
    <row r="8" spans="1:9">
      <c r="A8" t="s">
        <v>6</v>
      </c>
    </row>
    <row r="10" spans="1:9">
      <c r="A10" t="s">
        <v>7</v>
      </c>
      <c r="B10">
        <v>26.75</v>
      </c>
    </row>
    <row r="11" spans="1:9">
      <c r="A11" t="s">
        <v>8</v>
      </c>
    </row>
    <row r="12" spans="1:9">
      <c r="A12" t="s">
        <v>9</v>
      </c>
      <c r="B12">
        <v>51.68</v>
      </c>
    </row>
    <row r="13" spans="1:9">
      <c r="A13" t="s">
        <v>10</v>
      </c>
      <c r="B13">
        <v>46.66</v>
      </c>
    </row>
    <row r="14" spans="1:9" ht="16" thickBot="1">
      <c r="A14" s="1" t="s">
        <v>78</v>
      </c>
    </row>
    <row r="15" spans="1:9">
      <c r="A15" s="10" t="s">
        <v>12</v>
      </c>
      <c r="B15" s="11">
        <f>AVERAGE(B3:B13)</f>
        <v>43.988571428571426</v>
      </c>
    </row>
    <row r="16" spans="1:9">
      <c r="A16" s="12" t="s">
        <v>13</v>
      </c>
      <c r="B16" s="13">
        <f>STDEV(B3:B13)</f>
        <v>14.906260908950813</v>
      </c>
    </row>
    <row r="17" spans="1:7" ht="16" thickBot="1">
      <c r="A17" s="14" t="s">
        <v>29</v>
      </c>
      <c r="B17" s="15">
        <f>B16/SQRT(7)</f>
        <v>5.6340370489896383</v>
      </c>
    </row>
    <row r="22" spans="1:7">
      <c r="A22" s="1" t="s">
        <v>75</v>
      </c>
      <c r="B22" t="s">
        <v>15</v>
      </c>
    </row>
    <row r="23" spans="1:7">
      <c r="A23" t="s">
        <v>14</v>
      </c>
      <c r="B23">
        <v>64.260000000000005</v>
      </c>
      <c r="G23" s="1"/>
    </row>
    <row r="24" spans="1:7" ht="16">
      <c r="A24" t="s">
        <v>16</v>
      </c>
      <c r="B24" s="4">
        <v>68.56</v>
      </c>
      <c r="C24" s="4"/>
    </row>
    <row r="25" spans="1:7" ht="16">
      <c r="A25" t="s">
        <v>17</v>
      </c>
      <c r="B25" s="4">
        <v>72.069999999999993</v>
      </c>
      <c r="C25" s="4"/>
    </row>
    <row r="26" spans="1:7">
      <c r="A26" t="s">
        <v>18</v>
      </c>
      <c r="B26">
        <v>48.95</v>
      </c>
    </row>
    <row r="27" spans="1:7">
      <c r="A27" t="s">
        <v>19</v>
      </c>
      <c r="B27">
        <v>43.97</v>
      </c>
    </row>
    <row r="28" spans="1:7" ht="16" thickBot="1">
      <c r="A28" t="s">
        <v>19</v>
      </c>
      <c r="B28">
        <v>42.51</v>
      </c>
    </row>
    <row r="29" spans="1:7">
      <c r="B29" s="10"/>
      <c r="C29" s="16" t="s">
        <v>30</v>
      </c>
      <c r="D29" s="11" t="s">
        <v>27</v>
      </c>
    </row>
    <row r="30" spans="1:7">
      <c r="B30" s="12" t="s">
        <v>12</v>
      </c>
      <c r="C30" s="17">
        <f>AVERAGE(B26:B28)</f>
        <v>45.143333333333338</v>
      </c>
      <c r="D30" s="13">
        <f>AVERAGE(B23:B25)</f>
        <v>68.296666666666667</v>
      </c>
    </row>
    <row r="31" spans="1:7">
      <c r="B31" s="12" t="s">
        <v>28</v>
      </c>
      <c r="C31" s="17">
        <f>STDEV(B26:B28)</f>
        <v>3.3765268151361321</v>
      </c>
      <c r="D31" s="13">
        <f>STDEV(B23:B25)</f>
        <v>3.9116535293061538</v>
      </c>
    </row>
    <row r="32" spans="1:7" ht="16" thickBot="1">
      <c r="B32" s="14" t="s">
        <v>29</v>
      </c>
      <c r="C32" s="18">
        <f>C31/SQRT(3)</f>
        <v>1.9494386656448357</v>
      </c>
      <c r="D32" s="15">
        <f>D31/SQRT(3)</f>
        <v>2.2583942181214578</v>
      </c>
    </row>
    <row r="34" spans="1:13">
      <c r="A34" s="1" t="s">
        <v>76</v>
      </c>
      <c r="B34" s="1" t="s">
        <v>15</v>
      </c>
      <c r="C34" s="1" t="s">
        <v>77</v>
      </c>
      <c r="G34" s="1"/>
      <c r="M34" s="1"/>
    </row>
    <row r="35" spans="1:13">
      <c r="A35" t="s">
        <v>20</v>
      </c>
      <c r="B35">
        <v>34.78</v>
      </c>
    </row>
    <row r="36" spans="1:13">
      <c r="A36" t="s">
        <v>21</v>
      </c>
      <c r="B36">
        <v>48.43</v>
      </c>
    </row>
    <row r="37" spans="1:13">
      <c r="A37" t="s">
        <v>32</v>
      </c>
      <c r="B37">
        <v>39.64</v>
      </c>
      <c r="C37">
        <v>250.8</v>
      </c>
    </row>
    <row r="38" spans="1:13">
      <c r="A38" t="s">
        <v>33</v>
      </c>
      <c r="B38">
        <v>44.05</v>
      </c>
      <c r="C38">
        <v>167.13</v>
      </c>
    </row>
    <row r="39" spans="1:13">
      <c r="A39" t="s">
        <v>34</v>
      </c>
      <c r="B39">
        <v>40.67</v>
      </c>
      <c r="C39">
        <v>40.53</v>
      </c>
    </row>
    <row r="40" spans="1:13">
      <c r="A40" t="s">
        <v>22</v>
      </c>
      <c r="B40">
        <v>45.21</v>
      </c>
    </row>
    <row r="41" spans="1:13">
      <c r="A41" t="s">
        <v>23</v>
      </c>
      <c r="B41">
        <v>56.23</v>
      </c>
    </row>
    <row r="42" spans="1:13">
      <c r="A42" t="s">
        <v>24</v>
      </c>
      <c r="B42">
        <v>29.41</v>
      </c>
    </row>
    <row r="43" spans="1:13">
      <c r="A43" t="s">
        <v>25</v>
      </c>
      <c r="B43">
        <v>32.97</v>
      </c>
    </row>
    <row r="44" spans="1:13">
      <c r="A44" t="s">
        <v>26</v>
      </c>
      <c r="B44">
        <v>29.73</v>
      </c>
    </row>
    <row r="45" spans="1:13" ht="16" thickBot="1"/>
    <row r="46" spans="1:13">
      <c r="A46" s="10" t="s">
        <v>15</v>
      </c>
      <c r="B46" s="16" t="s">
        <v>31</v>
      </c>
      <c r="C46" s="16" t="s">
        <v>45</v>
      </c>
      <c r="D46" s="16" t="s">
        <v>43</v>
      </c>
      <c r="E46" s="11" t="s">
        <v>36</v>
      </c>
      <c r="H46" s="10" t="s">
        <v>44</v>
      </c>
      <c r="I46" s="16" t="s">
        <v>46</v>
      </c>
      <c r="J46" s="11" t="s">
        <v>47</v>
      </c>
    </row>
    <row r="47" spans="1:13">
      <c r="A47" s="12" t="s">
        <v>12</v>
      </c>
      <c r="B47" s="17">
        <f>AVERAGE(B40:B42,B59)</f>
        <v>45.64</v>
      </c>
      <c r="C47" s="17">
        <f>AVERAGE(B35:B36,B43:B44)</f>
        <v>36.477499999999999</v>
      </c>
      <c r="D47" s="17">
        <f>AVERAGE(B54:B56)</f>
        <v>52.666666666666664</v>
      </c>
      <c r="E47" s="13">
        <f>AVERAGE(B37:B39)</f>
        <v>41.453333333333333</v>
      </c>
      <c r="H47" s="12" t="s">
        <v>12</v>
      </c>
      <c r="I47" s="17">
        <f>AVERAGE(C54:C56)</f>
        <v>43.31</v>
      </c>
      <c r="J47" s="13">
        <f>AVERAGE(C37:C39)</f>
        <v>152.82000000000002</v>
      </c>
    </row>
    <row r="48" spans="1:13">
      <c r="A48" s="12" t="s">
        <v>28</v>
      </c>
      <c r="B48" s="17">
        <f>STDEV(B40:B42,B59)</f>
        <v>11.727329903548661</v>
      </c>
      <c r="C48" s="17">
        <f>STDEV(B35:B36,B43:B44)</f>
        <v>8.2376184867553537</v>
      </c>
      <c r="D48" s="17">
        <f>STDEV(B54:B56)</f>
        <v>19.783481324916817</v>
      </c>
      <c r="E48" s="13">
        <f>STDEV(B37:B39)</f>
        <v>2.3069966045344157</v>
      </c>
      <c r="H48" s="12" t="s">
        <v>28</v>
      </c>
      <c r="I48" s="17">
        <f>STDEV(C54:C56)</f>
        <v>8.935793193667779</v>
      </c>
      <c r="J48" s="13">
        <f>STDEV(C37:C39)</f>
        <v>105.86288443075787</v>
      </c>
    </row>
    <row r="49" spans="1:10" ht="16" thickBot="1">
      <c r="A49" s="14" t="s">
        <v>29</v>
      </c>
      <c r="B49" s="18">
        <f>B48/SQRT(3)</f>
        <v>6.7707770766893676</v>
      </c>
      <c r="C49" s="18">
        <f>C48/2</f>
        <v>4.1188092433776768</v>
      </c>
      <c r="D49" s="18">
        <f>D48/SQRT(3)</f>
        <v>11.421998268448659</v>
      </c>
      <c r="E49" s="15">
        <f>E48/SQRT(3)</f>
        <v>1.3319451106474975</v>
      </c>
      <c r="H49" s="14" t="s">
        <v>29</v>
      </c>
      <c r="I49" s="18">
        <f>I48/SQRT(3)</f>
        <v>5.1590826057869181</v>
      </c>
      <c r="J49" s="15">
        <f>J48/SQRT(3)</f>
        <v>61.119964823288306</v>
      </c>
    </row>
    <row r="53" spans="1:10">
      <c r="A53" s="1" t="s">
        <v>35</v>
      </c>
      <c r="B53" s="1" t="s">
        <v>15</v>
      </c>
      <c r="C53" s="1" t="s">
        <v>77</v>
      </c>
      <c r="G53" s="1"/>
      <c r="H53" s="1"/>
    </row>
    <row r="54" spans="1:10">
      <c r="A54" t="s">
        <v>37</v>
      </c>
      <c r="B54">
        <v>56.52</v>
      </c>
      <c r="C54">
        <v>37.630000000000003</v>
      </c>
    </row>
    <row r="55" spans="1:10">
      <c r="A55" t="s">
        <v>38</v>
      </c>
      <c r="B55">
        <v>70.239999999999995</v>
      </c>
      <c r="C55">
        <v>53.61</v>
      </c>
    </row>
    <row r="56" spans="1:10">
      <c r="A56" t="s">
        <v>39</v>
      </c>
      <c r="B56">
        <v>31.24</v>
      </c>
      <c r="C56">
        <v>38.69</v>
      </c>
    </row>
    <row r="57" spans="1:10">
      <c r="A57" t="s">
        <v>40</v>
      </c>
      <c r="B57" t="s">
        <v>41</v>
      </c>
      <c r="C57" s="3">
        <v>3.8</v>
      </c>
    </row>
    <row r="59" spans="1:10">
      <c r="A59" t="s">
        <v>42</v>
      </c>
      <c r="B59">
        <v>51.71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24A752-6EF6-4CBE-9F95-685894DE8795}">
  <dimension ref="A1:F12"/>
  <sheetViews>
    <sheetView workbookViewId="0">
      <selection activeCell="F2" sqref="F2"/>
    </sheetView>
  </sheetViews>
  <sheetFormatPr baseColWidth="10" defaultColWidth="8.83203125" defaultRowHeight="15"/>
  <cols>
    <col min="2" max="2" width="19.33203125" customWidth="1"/>
  </cols>
  <sheetData>
    <row r="1" spans="1:6">
      <c r="A1" s="1" t="s">
        <v>0</v>
      </c>
      <c r="C1" t="s">
        <v>79</v>
      </c>
      <c r="D1" t="s">
        <v>80</v>
      </c>
      <c r="E1" t="s">
        <v>28</v>
      </c>
      <c r="F1" t="s">
        <v>29</v>
      </c>
    </row>
    <row r="3" spans="1:6">
      <c r="A3" t="s">
        <v>20</v>
      </c>
      <c r="C3">
        <v>125</v>
      </c>
      <c r="D3">
        <f>AVERAGE(C3:C4,C11:C12)</f>
        <v>123.25</v>
      </c>
      <c r="E3">
        <f>STDEV(C3:C4,C11:C12)</f>
        <v>5.5602757725374259</v>
      </c>
      <c r="F3">
        <f>E3/2</f>
        <v>2.7801378862687129</v>
      </c>
    </row>
    <row r="4" spans="1:6">
      <c r="A4" t="s">
        <v>21</v>
      </c>
      <c r="C4">
        <v>121</v>
      </c>
    </row>
    <row r="5" spans="1:6">
      <c r="A5" t="s">
        <v>32</v>
      </c>
      <c r="C5">
        <v>100</v>
      </c>
      <c r="D5">
        <f>AVERAGE(C5:C7)</f>
        <v>120.66666666666667</v>
      </c>
      <c r="E5">
        <f>STDEV(C5:C7)</f>
        <v>26.1023626006025</v>
      </c>
      <c r="F5">
        <f>E5/SQRT(3)</f>
        <v>15.070206073943075</v>
      </c>
    </row>
    <row r="6" spans="1:6">
      <c r="A6" t="s">
        <v>33</v>
      </c>
      <c r="C6">
        <v>112</v>
      </c>
    </row>
    <row r="7" spans="1:6">
      <c r="A7" t="s">
        <v>34</v>
      </c>
      <c r="C7">
        <v>150</v>
      </c>
      <c r="D7">
        <f>AVERAGE(C8:C10)</f>
        <v>103.33333333333333</v>
      </c>
      <c r="E7">
        <f>STDEV(C8:C10)</f>
        <v>19.295940851208421</v>
      </c>
      <c r="F7">
        <f>E7/SQRT(3)</f>
        <v>11.14051664471228</v>
      </c>
    </row>
    <row r="8" spans="1:6">
      <c r="A8" t="s">
        <v>22</v>
      </c>
      <c r="C8">
        <v>125</v>
      </c>
    </row>
    <row r="9" spans="1:6">
      <c r="A9" t="s">
        <v>23</v>
      </c>
      <c r="C9">
        <v>88</v>
      </c>
    </row>
    <row r="10" spans="1:6">
      <c r="A10" t="s">
        <v>24</v>
      </c>
      <c r="C10">
        <v>97</v>
      </c>
    </row>
    <row r="11" spans="1:6">
      <c r="A11" t="s">
        <v>25</v>
      </c>
      <c r="C11">
        <v>130</v>
      </c>
    </row>
    <row r="12" spans="1:6">
      <c r="A12" t="s">
        <v>26</v>
      </c>
      <c r="C12">
        <v>117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5E9CB-DFF4-4FAF-BE60-F8F3287BEAF7}">
  <dimension ref="A1:F23"/>
  <sheetViews>
    <sheetView zoomScale="70" zoomScaleNormal="70" workbookViewId="0">
      <selection activeCell="E31" sqref="E31"/>
    </sheetView>
  </sheetViews>
  <sheetFormatPr baseColWidth="10" defaultColWidth="8.83203125" defaultRowHeight="15"/>
  <sheetData>
    <row r="1" spans="1:6">
      <c r="A1" t="s">
        <v>50</v>
      </c>
      <c r="B1" s="1" t="s">
        <v>48</v>
      </c>
      <c r="C1" s="1" t="s">
        <v>49</v>
      </c>
      <c r="E1" t="s">
        <v>48</v>
      </c>
      <c r="F1" t="s">
        <v>49</v>
      </c>
    </row>
    <row r="2" spans="1:6">
      <c r="A2" t="s">
        <v>12</v>
      </c>
      <c r="B2">
        <v>43.988571428571426</v>
      </c>
      <c r="C2">
        <v>45.64</v>
      </c>
      <c r="E2">
        <f>AVERAGE(D9:D10,D12:D14,D18:D19)</f>
        <v>89.428571428571431</v>
      </c>
      <c r="F2">
        <f>AVERAGE(D21:D23)</f>
        <v>93.666666666666671</v>
      </c>
    </row>
    <row r="3" spans="1:6">
      <c r="A3" t="s">
        <v>28</v>
      </c>
      <c r="B3">
        <v>14.906260908950813</v>
      </c>
      <c r="C3">
        <v>11.727329903548661</v>
      </c>
      <c r="E3">
        <f>STDEV(D9:D10,D12:D14,D18:D19)</f>
        <v>13.414633090486689</v>
      </c>
      <c r="F3">
        <f>STDEV(D21:D23)</f>
        <v>6.1101009266077861</v>
      </c>
    </row>
    <row r="4" spans="1:6">
      <c r="A4" t="s">
        <v>29</v>
      </c>
      <c r="B4">
        <v>5.6340370489896383</v>
      </c>
      <c r="C4">
        <v>6.7707770766893676</v>
      </c>
      <c r="E4">
        <f>E3/SQRT(7)</f>
        <v>5.0702547266579421</v>
      </c>
      <c r="F4">
        <f>F3/SQRT(3)</f>
        <v>3.5276684147527875</v>
      </c>
    </row>
    <row r="6" spans="1:6">
      <c r="D6" t="s">
        <v>51</v>
      </c>
    </row>
    <row r="8" spans="1:6">
      <c r="A8" t="s">
        <v>3</v>
      </c>
    </row>
    <row r="9" spans="1:6">
      <c r="A9" s="2" t="s">
        <v>1</v>
      </c>
      <c r="D9">
        <v>94</v>
      </c>
    </row>
    <row r="10" spans="1:6">
      <c r="A10" s="3" t="s">
        <v>2</v>
      </c>
      <c r="D10">
        <v>82</v>
      </c>
    </row>
    <row r="12" spans="1:6">
      <c r="A12" t="s">
        <v>4</v>
      </c>
      <c r="D12">
        <v>74</v>
      </c>
    </row>
    <row r="13" spans="1:6">
      <c r="A13" t="s">
        <v>5</v>
      </c>
      <c r="D13">
        <v>110</v>
      </c>
    </row>
    <row r="14" spans="1:6">
      <c r="A14" t="s">
        <v>6</v>
      </c>
      <c r="D14">
        <v>90</v>
      </c>
    </row>
    <row r="16" spans="1:6">
      <c r="A16" t="s">
        <v>7</v>
      </c>
    </row>
    <row r="17" spans="1:4">
      <c r="A17" t="s">
        <v>8</v>
      </c>
    </row>
    <row r="18" spans="1:4">
      <c r="A18" t="s">
        <v>9</v>
      </c>
      <c r="D18">
        <v>101</v>
      </c>
    </row>
    <row r="19" spans="1:4">
      <c r="A19" t="s">
        <v>10</v>
      </c>
      <c r="D19">
        <v>75</v>
      </c>
    </row>
    <row r="21" spans="1:4">
      <c r="A21" t="s">
        <v>22</v>
      </c>
      <c r="D21">
        <v>95</v>
      </c>
    </row>
    <row r="22" spans="1:4">
      <c r="A22" t="s">
        <v>52</v>
      </c>
      <c r="D22">
        <v>87</v>
      </c>
    </row>
    <row r="23" spans="1:4">
      <c r="A23" t="s">
        <v>53</v>
      </c>
      <c r="D23">
        <v>99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159354-F473-4D11-937E-338A3DF7B791}">
  <dimension ref="A1:E7"/>
  <sheetViews>
    <sheetView workbookViewId="0">
      <selection activeCell="C18" sqref="C18"/>
    </sheetView>
  </sheetViews>
  <sheetFormatPr baseColWidth="10" defaultColWidth="8.83203125" defaultRowHeight="15"/>
  <cols>
    <col min="2" max="2" width="8.6640625" bestFit="1" customWidth="1"/>
    <col min="3" max="3" width="13.33203125" customWidth="1"/>
    <col min="4" max="4" width="12.83203125" customWidth="1"/>
    <col min="5" max="5" width="20.1640625" customWidth="1"/>
  </cols>
  <sheetData>
    <row r="1" spans="1:5" ht="76" thickBot="1">
      <c r="A1" s="5"/>
      <c r="B1" s="6" t="s">
        <v>54</v>
      </c>
      <c r="C1" s="6" t="s">
        <v>55</v>
      </c>
      <c r="D1" s="6" t="s">
        <v>56</v>
      </c>
      <c r="E1" s="6" t="s">
        <v>57</v>
      </c>
    </row>
    <row r="2" spans="1:5" ht="31" thickBot="1">
      <c r="A2" s="7" t="s">
        <v>58</v>
      </c>
      <c r="B2" s="8">
        <v>4</v>
      </c>
      <c r="C2" s="8" t="s">
        <v>59</v>
      </c>
      <c r="D2" s="8" t="s">
        <v>59</v>
      </c>
      <c r="E2" s="8" t="s">
        <v>60</v>
      </c>
    </row>
    <row r="3" spans="1:5" ht="46" thickBot="1">
      <c r="A3" s="7" t="s">
        <v>61</v>
      </c>
      <c r="B3" s="8">
        <v>4</v>
      </c>
      <c r="C3" s="8" t="s">
        <v>59</v>
      </c>
      <c r="D3" s="8" t="s">
        <v>59</v>
      </c>
      <c r="E3" s="8" t="s">
        <v>62</v>
      </c>
    </row>
    <row r="4" spans="1:5" ht="31" thickBot="1">
      <c r="A4" s="7" t="s">
        <v>63</v>
      </c>
      <c r="B4" s="8">
        <v>4</v>
      </c>
      <c r="C4" s="8" t="s">
        <v>64</v>
      </c>
      <c r="D4" s="8" t="s">
        <v>60</v>
      </c>
      <c r="E4" s="8" t="s">
        <v>65</v>
      </c>
    </row>
    <row r="5" spans="1:5" ht="46" thickBot="1">
      <c r="A5" s="7" t="s">
        <v>66</v>
      </c>
      <c r="B5" s="8">
        <v>6</v>
      </c>
      <c r="C5" s="8" t="s">
        <v>67</v>
      </c>
      <c r="D5" s="8" t="s">
        <v>68</v>
      </c>
      <c r="E5" s="8" t="s">
        <v>59</v>
      </c>
    </row>
    <row r="6" spans="1:5" ht="46" thickBot="1">
      <c r="A6" s="7" t="s">
        <v>69</v>
      </c>
      <c r="B6" s="8">
        <v>7</v>
      </c>
      <c r="C6" s="8" t="s">
        <v>70</v>
      </c>
      <c r="D6" s="8" t="s">
        <v>71</v>
      </c>
      <c r="E6" s="8" t="s">
        <v>72</v>
      </c>
    </row>
    <row r="7" spans="1:5" ht="46" thickBot="1">
      <c r="A7" s="7" t="s">
        <v>73</v>
      </c>
      <c r="B7" s="8">
        <v>10</v>
      </c>
      <c r="C7" s="8" t="s">
        <v>74</v>
      </c>
      <c r="D7" s="8" t="s">
        <v>60</v>
      </c>
      <c r="E7" s="8" t="s">
        <v>65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D5FE37-DF08-4189-80DA-27E7D739FA02}">
  <dimension ref="A1:O33"/>
  <sheetViews>
    <sheetView tabSelected="1" workbookViewId="0">
      <selection activeCell="O9" sqref="O9"/>
    </sheetView>
  </sheetViews>
  <sheetFormatPr baseColWidth="10" defaultColWidth="8.83203125" defaultRowHeight="15"/>
  <cols>
    <col min="1" max="1" width="12.5" customWidth="1"/>
    <col min="7" max="11" width="8.83203125" style="9"/>
    <col min="12" max="12" width="8.83203125" style="19"/>
    <col min="14" max="14" width="8.83203125" style="20"/>
  </cols>
  <sheetData>
    <row r="1" spans="1:15">
      <c r="A1">
        <v>1</v>
      </c>
      <c r="B1">
        <v>4.9875000000000003E-2</v>
      </c>
      <c r="C1">
        <v>7.2041666666666698E-2</v>
      </c>
      <c r="D1">
        <v>2.77083333333333E-2</v>
      </c>
      <c r="E1">
        <v>5.5416666666666697E-2</v>
      </c>
      <c r="F1">
        <v>4.4333333333333301E-2</v>
      </c>
      <c r="G1" s="9">
        <f>B1/2</f>
        <v>2.4937500000000001E-2</v>
      </c>
      <c r="H1" s="9">
        <f>C1/2</f>
        <v>3.6020833333333349E-2</v>
      </c>
      <c r="I1" s="9">
        <f>D1/2</f>
        <v>1.385416666666665E-2</v>
      </c>
      <c r="J1" s="9">
        <f>E1/2</f>
        <v>2.7708333333333349E-2</v>
      </c>
      <c r="K1" s="9">
        <f>F1/2</f>
        <v>2.2166666666666651E-2</v>
      </c>
      <c r="L1" s="19">
        <f>AVERAGE(G1:K1)</f>
        <v>2.4937500000000001E-2</v>
      </c>
      <c r="M1">
        <f>STDEV(G1:K1)</f>
        <v>8.0782979376502664E-3</v>
      </c>
      <c r="N1" s="20">
        <f>M1/SQRT(5)</f>
        <v>3.6127246662164703E-3</v>
      </c>
    </row>
    <row r="2" spans="1:15">
      <c r="A2">
        <v>2</v>
      </c>
      <c r="B2">
        <v>4.9875000000000003E-2</v>
      </c>
      <c r="C2">
        <v>7.2041666666666698E-2</v>
      </c>
      <c r="D2">
        <v>2.77083333333333E-2</v>
      </c>
      <c r="E2">
        <v>5.5416666666666697E-2</v>
      </c>
      <c r="F2">
        <v>4.4333333333333301E-2</v>
      </c>
      <c r="G2" s="9">
        <f t="shared" ref="G2:G33" si="0">B2/2</f>
        <v>2.4937500000000001E-2</v>
      </c>
      <c r="H2" s="9">
        <f t="shared" ref="H2:H31" si="1">C2/2</f>
        <v>3.6020833333333349E-2</v>
      </c>
      <c r="I2" s="9">
        <f t="shared" ref="I2:I33" si="2">D2/2</f>
        <v>1.385416666666665E-2</v>
      </c>
      <c r="J2" s="9">
        <f t="shared" ref="J2:J31" si="3">E2/2</f>
        <v>2.7708333333333349E-2</v>
      </c>
      <c r="K2" s="9">
        <f t="shared" ref="K2:K33" si="4">F2/2</f>
        <v>2.2166666666666651E-2</v>
      </c>
      <c r="L2" s="19">
        <f t="shared" ref="L2:L33" si="5">AVERAGE(G2:K2)</f>
        <v>2.4937500000000001E-2</v>
      </c>
      <c r="M2">
        <f t="shared" ref="M2:M33" si="6">STDEV(G2:K2)</f>
        <v>8.0782979376502664E-3</v>
      </c>
      <c r="N2" s="20">
        <f t="shared" ref="N2:N31" si="7">M2/SQRT(5)</f>
        <v>3.6127246662164703E-3</v>
      </c>
    </row>
    <row r="3" spans="1:15">
      <c r="A3">
        <v>3</v>
      </c>
      <c r="B3">
        <v>6.6500000000000004E-2</v>
      </c>
      <c r="C3">
        <v>8.3125000000000004E-2</v>
      </c>
      <c r="D3">
        <v>4.9875000000000003E-2</v>
      </c>
      <c r="E3">
        <v>7.2041666666666698E-2</v>
      </c>
      <c r="F3">
        <v>6.6500000000000004E-2</v>
      </c>
      <c r="G3" s="9">
        <f t="shared" si="0"/>
        <v>3.3250000000000002E-2</v>
      </c>
      <c r="H3" s="9">
        <f t="shared" si="1"/>
        <v>4.1562500000000002E-2</v>
      </c>
      <c r="I3" s="9">
        <f t="shared" si="2"/>
        <v>2.4937500000000001E-2</v>
      </c>
      <c r="J3" s="9">
        <f t="shared" si="3"/>
        <v>3.6020833333333349E-2</v>
      </c>
      <c r="K3" s="9">
        <f t="shared" si="4"/>
        <v>3.3250000000000002E-2</v>
      </c>
      <c r="L3" s="19">
        <f t="shared" si="5"/>
        <v>3.380416666666667E-2</v>
      </c>
      <c r="M3">
        <f t="shared" si="6"/>
        <v>6.0070235222797631E-3</v>
      </c>
      <c r="N3" s="20">
        <f t="shared" si="7"/>
        <v>2.6864225876515545E-3</v>
      </c>
      <c r="O3" s="1" t="s">
        <v>81</v>
      </c>
    </row>
    <row r="4" spans="1:15">
      <c r="A4">
        <v>4</v>
      </c>
      <c r="B4">
        <v>6.6500000000000004E-2</v>
      </c>
      <c r="C4">
        <v>9.4208333333333297E-2</v>
      </c>
      <c r="D4">
        <v>4.9875000000000003E-2</v>
      </c>
      <c r="E4">
        <v>7.2041666666666698E-2</v>
      </c>
      <c r="F4">
        <v>6.6500000000000004E-2</v>
      </c>
      <c r="G4" s="9">
        <f t="shared" si="0"/>
        <v>3.3250000000000002E-2</v>
      </c>
      <c r="H4" s="9">
        <f t="shared" si="1"/>
        <v>4.7104166666666648E-2</v>
      </c>
      <c r="I4" s="9">
        <f t="shared" si="2"/>
        <v>2.4937500000000001E-2</v>
      </c>
      <c r="J4" s="9">
        <f t="shared" si="3"/>
        <v>3.6020833333333349E-2</v>
      </c>
      <c r="K4" s="9">
        <f t="shared" si="4"/>
        <v>3.3250000000000002E-2</v>
      </c>
      <c r="L4" s="19">
        <f t="shared" si="5"/>
        <v>3.4912499999999999E-2</v>
      </c>
      <c r="M4">
        <f t="shared" si="6"/>
        <v>7.9826934112003957E-3</v>
      </c>
      <c r="N4" s="20">
        <f t="shared" si="7"/>
        <v>3.5699690221967532E-3</v>
      </c>
      <c r="O4" t="s">
        <v>82</v>
      </c>
    </row>
    <row r="5" spans="1:15">
      <c r="A5">
        <v>5</v>
      </c>
      <c r="B5">
        <v>9.4208333333333297E-2</v>
      </c>
      <c r="C5">
        <v>0.11083333333333301</v>
      </c>
      <c r="D5">
        <v>8.3125000000000004E-2</v>
      </c>
      <c r="E5">
        <v>9.9750000000000005E-2</v>
      </c>
      <c r="F5">
        <v>9.4208333333333297E-2</v>
      </c>
      <c r="G5" s="9">
        <f t="shared" si="0"/>
        <v>4.7104166666666648E-2</v>
      </c>
      <c r="H5" s="9">
        <f t="shared" si="1"/>
        <v>5.5416666666666503E-2</v>
      </c>
      <c r="I5" s="9">
        <f t="shared" si="2"/>
        <v>4.1562500000000002E-2</v>
      </c>
      <c r="J5" s="9">
        <f t="shared" si="3"/>
        <v>4.9875000000000003E-2</v>
      </c>
      <c r="K5" s="9">
        <f t="shared" si="4"/>
        <v>4.7104166666666648E-2</v>
      </c>
      <c r="L5" s="19">
        <f t="shared" si="5"/>
        <v>4.8212499999999957E-2</v>
      </c>
      <c r="M5">
        <f t="shared" si="6"/>
        <v>5.0334687136870228E-3</v>
      </c>
      <c r="N5" s="20">
        <f t="shared" si="7"/>
        <v>2.2510356412845218E-3</v>
      </c>
      <c r="O5" t="s">
        <v>83</v>
      </c>
    </row>
    <row r="6" spans="1:15">
      <c r="A6">
        <v>6</v>
      </c>
      <c r="B6">
        <v>9.4208333333333297E-2</v>
      </c>
      <c r="C6">
        <v>0.11637500000000001</v>
      </c>
      <c r="D6">
        <v>8.3125000000000004E-2</v>
      </c>
      <c r="E6">
        <v>9.9750000000000005E-2</v>
      </c>
      <c r="F6">
        <v>9.4208333333333297E-2</v>
      </c>
      <c r="G6" s="9">
        <f t="shared" si="0"/>
        <v>4.7104166666666648E-2</v>
      </c>
      <c r="H6" s="9">
        <f t="shared" si="1"/>
        <v>5.8187500000000003E-2</v>
      </c>
      <c r="I6" s="9">
        <f t="shared" si="2"/>
        <v>4.1562500000000002E-2</v>
      </c>
      <c r="J6" s="9">
        <f t="shared" si="3"/>
        <v>4.9875000000000003E-2</v>
      </c>
      <c r="K6" s="9">
        <f t="shared" si="4"/>
        <v>4.7104166666666648E-2</v>
      </c>
      <c r="L6" s="19">
        <f t="shared" si="5"/>
        <v>4.876666666666666E-2</v>
      </c>
      <c r="M6">
        <f t="shared" si="6"/>
        <v>6.0705916790155948E-3</v>
      </c>
      <c r="N6" s="20">
        <f t="shared" si="7"/>
        <v>2.7148511315846905E-3</v>
      </c>
      <c r="O6" t="s">
        <v>84</v>
      </c>
    </row>
    <row r="7" spans="1:15">
      <c r="A7">
        <v>7</v>
      </c>
      <c r="B7">
        <v>0.11637500000000001</v>
      </c>
      <c r="C7">
        <v>0.14408333333333301</v>
      </c>
      <c r="D7">
        <v>0.11083333333333301</v>
      </c>
      <c r="E7">
        <v>0.12191666666666701</v>
      </c>
      <c r="F7">
        <v>0.12191666666666701</v>
      </c>
      <c r="G7" s="9">
        <f t="shared" si="0"/>
        <v>5.8187500000000003E-2</v>
      </c>
      <c r="H7" s="9">
        <f t="shared" si="1"/>
        <v>7.2041666666666504E-2</v>
      </c>
      <c r="I7" s="9">
        <f t="shared" si="2"/>
        <v>5.5416666666666503E-2</v>
      </c>
      <c r="J7" s="9">
        <f t="shared" si="3"/>
        <v>6.0958333333333503E-2</v>
      </c>
      <c r="K7" s="9">
        <f t="shared" si="4"/>
        <v>6.0958333333333503E-2</v>
      </c>
      <c r="L7" s="19">
        <f t="shared" si="5"/>
        <v>6.1512500000000005E-2</v>
      </c>
      <c r="M7">
        <f t="shared" si="6"/>
        <v>6.3184721474243534E-3</v>
      </c>
      <c r="N7" s="20">
        <f t="shared" si="7"/>
        <v>2.8257066471159852E-3</v>
      </c>
      <c r="O7" t="s">
        <v>85</v>
      </c>
    </row>
    <row r="8" spans="1:15">
      <c r="A8">
        <v>8</v>
      </c>
      <c r="B8">
        <v>0.12191666666666701</v>
      </c>
      <c r="C8">
        <v>0.14408333333333301</v>
      </c>
      <c r="D8">
        <v>0.11083333333333301</v>
      </c>
      <c r="E8">
        <v>0.12191666666666701</v>
      </c>
      <c r="F8">
        <v>0.12191666666666701</v>
      </c>
      <c r="G8" s="9">
        <f t="shared" si="0"/>
        <v>6.0958333333333503E-2</v>
      </c>
      <c r="H8" s="9">
        <f t="shared" si="1"/>
        <v>7.2041666666666504E-2</v>
      </c>
      <c r="I8" s="9">
        <f t="shared" si="2"/>
        <v>5.5416666666666503E-2</v>
      </c>
      <c r="J8" s="9">
        <f t="shared" si="3"/>
        <v>6.0958333333333503E-2</v>
      </c>
      <c r="K8" s="9">
        <f t="shared" si="4"/>
        <v>6.0958333333333503E-2</v>
      </c>
      <c r="L8" s="19">
        <f t="shared" si="5"/>
        <v>6.2066666666666701E-2</v>
      </c>
      <c r="M8">
        <f t="shared" si="6"/>
        <v>6.0705916790155462E-3</v>
      </c>
      <c r="N8" s="20">
        <f t="shared" si="7"/>
        <v>2.7148511315846688E-3</v>
      </c>
      <c r="O8" t="s">
        <v>86</v>
      </c>
    </row>
    <row r="9" spans="1:15">
      <c r="A9">
        <v>9</v>
      </c>
      <c r="B9">
        <v>0.14408333333333301</v>
      </c>
      <c r="C9">
        <v>0.16625000000000001</v>
      </c>
      <c r="D9">
        <v>0.13300000000000001</v>
      </c>
      <c r="E9">
        <v>0.13300000000000001</v>
      </c>
      <c r="F9">
        <v>0.14408333333333301</v>
      </c>
      <c r="G9" s="9">
        <f t="shared" si="0"/>
        <v>7.2041666666666504E-2</v>
      </c>
      <c r="H9" s="9">
        <f t="shared" si="1"/>
        <v>8.3125000000000004E-2</v>
      </c>
      <c r="I9" s="9">
        <f t="shared" si="2"/>
        <v>6.6500000000000004E-2</v>
      </c>
      <c r="J9" s="9">
        <f t="shared" si="3"/>
        <v>6.6500000000000004E-2</v>
      </c>
      <c r="K9" s="9">
        <f t="shared" si="4"/>
        <v>7.2041666666666504E-2</v>
      </c>
      <c r="L9" s="19">
        <f t="shared" si="5"/>
        <v>7.2041666666666601E-2</v>
      </c>
      <c r="M9">
        <f t="shared" si="6"/>
        <v>6.7871278289617226E-3</v>
      </c>
      <c r="N9" s="20">
        <f t="shared" si="7"/>
        <v>3.0352958395077952E-3</v>
      </c>
    </row>
    <row r="10" spans="1:15">
      <c r="A10">
        <v>10</v>
      </c>
      <c r="B10">
        <v>0.14408333333333301</v>
      </c>
      <c r="C10">
        <v>0.17179166666666701</v>
      </c>
      <c r="D10">
        <v>0.13300000000000001</v>
      </c>
      <c r="E10">
        <v>0.14962500000000001</v>
      </c>
      <c r="F10">
        <v>0.14962500000000001</v>
      </c>
      <c r="G10" s="9">
        <f t="shared" si="0"/>
        <v>7.2041666666666504E-2</v>
      </c>
      <c r="H10" s="9">
        <f t="shared" si="1"/>
        <v>8.5895833333333504E-2</v>
      </c>
      <c r="I10" s="9">
        <f t="shared" si="2"/>
        <v>6.6500000000000004E-2</v>
      </c>
      <c r="J10" s="9">
        <f t="shared" si="3"/>
        <v>7.4812500000000004E-2</v>
      </c>
      <c r="K10" s="9">
        <f t="shared" si="4"/>
        <v>7.4812500000000004E-2</v>
      </c>
      <c r="L10" s="19">
        <f t="shared" si="5"/>
        <v>7.4812500000000004E-2</v>
      </c>
      <c r="M10">
        <f t="shared" si="6"/>
        <v>7.0642666177900861E-3</v>
      </c>
      <c r="N10" s="20">
        <f t="shared" si="7"/>
        <v>3.1592360737122314E-3</v>
      </c>
    </row>
    <row r="11" spans="1:15">
      <c r="A11">
        <v>11</v>
      </c>
      <c r="B11">
        <v>0.17179166666666701</v>
      </c>
      <c r="C11">
        <v>0.18841666666666701</v>
      </c>
      <c r="D11">
        <v>0.14962500000000001</v>
      </c>
      <c r="E11">
        <v>0.17733333333333301</v>
      </c>
      <c r="F11">
        <v>0.17179166666666701</v>
      </c>
      <c r="G11" s="9">
        <f t="shared" si="0"/>
        <v>8.5895833333333504E-2</v>
      </c>
      <c r="H11" s="9">
        <f t="shared" si="1"/>
        <v>9.4208333333333505E-2</v>
      </c>
      <c r="I11" s="9">
        <f t="shared" si="2"/>
        <v>7.4812500000000004E-2</v>
      </c>
      <c r="J11" s="9">
        <f t="shared" si="3"/>
        <v>8.8666666666666505E-2</v>
      </c>
      <c r="K11" s="9">
        <f t="shared" si="4"/>
        <v>8.5895833333333504E-2</v>
      </c>
      <c r="L11" s="19">
        <f t="shared" si="5"/>
        <v>8.5895833333333407E-2</v>
      </c>
      <c r="M11">
        <f t="shared" si="6"/>
        <v>7.0642666177900366E-3</v>
      </c>
      <c r="N11" s="20">
        <f t="shared" si="7"/>
        <v>3.1592360737122092E-3</v>
      </c>
    </row>
    <row r="12" spans="1:15">
      <c r="A12">
        <v>12</v>
      </c>
      <c r="B12">
        <v>0.17179166666666701</v>
      </c>
      <c r="C12">
        <v>0.19395833333333301</v>
      </c>
      <c r="D12">
        <v>0.14962500000000001</v>
      </c>
      <c r="E12">
        <v>0.17733333333333301</v>
      </c>
      <c r="F12">
        <v>0.17179166666666701</v>
      </c>
      <c r="G12" s="9">
        <f t="shared" si="0"/>
        <v>8.5895833333333504E-2</v>
      </c>
      <c r="H12" s="9">
        <f t="shared" si="1"/>
        <v>9.6979166666666505E-2</v>
      </c>
      <c r="I12" s="9">
        <f t="shared" si="2"/>
        <v>7.4812500000000004E-2</v>
      </c>
      <c r="J12" s="9">
        <f t="shared" si="3"/>
        <v>8.8666666666666505E-2</v>
      </c>
      <c r="K12" s="9">
        <f t="shared" si="4"/>
        <v>8.5895833333333504E-2</v>
      </c>
      <c r="L12" s="19">
        <f t="shared" si="5"/>
        <v>8.6449999999999999E-2</v>
      </c>
      <c r="M12">
        <f t="shared" si="6"/>
        <v>7.9344591725655743E-3</v>
      </c>
      <c r="N12" s="20">
        <f t="shared" si="7"/>
        <v>3.5483980149106716E-3</v>
      </c>
    </row>
    <row r="13" spans="1:15">
      <c r="A13">
        <v>13</v>
      </c>
      <c r="B13">
        <v>0.19950000000000001</v>
      </c>
      <c r="C13">
        <v>0.22720833333333301</v>
      </c>
      <c r="D13">
        <v>0.18841666666666701</v>
      </c>
      <c r="E13">
        <v>0.19950000000000001</v>
      </c>
      <c r="F13">
        <v>0.19950000000000001</v>
      </c>
      <c r="G13" s="9">
        <f t="shared" si="0"/>
        <v>9.9750000000000005E-2</v>
      </c>
      <c r="H13" s="9">
        <f t="shared" si="1"/>
        <v>0.11360416666666651</v>
      </c>
      <c r="I13" s="9">
        <f t="shared" si="2"/>
        <v>9.4208333333333505E-2</v>
      </c>
      <c r="J13" s="9">
        <f t="shared" si="3"/>
        <v>9.9750000000000005E-2</v>
      </c>
      <c r="K13" s="9">
        <f t="shared" si="4"/>
        <v>9.9750000000000005E-2</v>
      </c>
      <c r="L13" s="19">
        <f t="shared" si="5"/>
        <v>0.10141249999999999</v>
      </c>
      <c r="M13">
        <f t="shared" si="6"/>
        <v>7.2254493324328253E-3</v>
      </c>
      <c r="N13" s="20">
        <f t="shared" si="7"/>
        <v>3.2313191750600544E-3</v>
      </c>
    </row>
    <row r="14" spans="1:15">
      <c r="A14">
        <v>14</v>
      </c>
      <c r="B14">
        <v>0.19950000000000001</v>
      </c>
      <c r="C14">
        <v>0.22166666666666701</v>
      </c>
      <c r="D14">
        <v>0.18287500000000001</v>
      </c>
      <c r="E14">
        <v>0.20504166666666701</v>
      </c>
      <c r="F14">
        <v>0.19395833333333301</v>
      </c>
      <c r="G14" s="9">
        <f t="shared" si="0"/>
        <v>9.9750000000000005E-2</v>
      </c>
      <c r="H14" s="9">
        <f t="shared" si="1"/>
        <v>0.11083333333333351</v>
      </c>
      <c r="I14" s="9">
        <f t="shared" si="2"/>
        <v>9.1437500000000005E-2</v>
      </c>
      <c r="J14" s="9">
        <f t="shared" si="3"/>
        <v>0.10252083333333351</v>
      </c>
      <c r="K14" s="9">
        <f t="shared" si="4"/>
        <v>9.6979166666666505E-2</v>
      </c>
      <c r="L14" s="19">
        <f t="shared" si="5"/>
        <v>0.10030416666666671</v>
      </c>
      <c r="M14">
        <f t="shared" si="6"/>
        <v>7.1721242543228286E-3</v>
      </c>
      <c r="N14" s="20">
        <f t="shared" si="7"/>
        <v>3.2074714751481668E-3</v>
      </c>
    </row>
    <row r="15" spans="1:15">
      <c r="A15">
        <v>15</v>
      </c>
      <c r="B15">
        <v>0.22720833333333301</v>
      </c>
      <c r="C15">
        <v>0.24937500000000001</v>
      </c>
      <c r="D15">
        <v>0.20504166666666701</v>
      </c>
      <c r="E15">
        <v>0.21612500000000001</v>
      </c>
      <c r="F15">
        <v>0.22720833333333301</v>
      </c>
      <c r="G15" s="9">
        <f t="shared" si="0"/>
        <v>0.11360416666666651</v>
      </c>
      <c r="H15" s="9">
        <f t="shared" si="1"/>
        <v>0.12468750000000001</v>
      </c>
      <c r="I15" s="9">
        <f t="shared" si="2"/>
        <v>0.10252083333333351</v>
      </c>
      <c r="J15" s="9">
        <f t="shared" si="3"/>
        <v>0.10806250000000001</v>
      </c>
      <c r="K15" s="9">
        <f t="shared" si="4"/>
        <v>0.11360416666666651</v>
      </c>
      <c r="L15" s="19">
        <f t="shared" si="5"/>
        <v>0.11249583333333331</v>
      </c>
      <c r="M15">
        <f t="shared" si="6"/>
        <v>8.2196199898642991E-3</v>
      </c>
      <c r="N15" s="20">
        <f t="shared" si="7"/>
        <v>3.6759258093105409E-3</v>
      </c>
    </row>
    <row r="16" spans="1:15">
      <c r="A16">
        <v>16</v>
      </c>
      <c r="B16">
        <v>0.22720833333333301</v>
      </c>
      <c r="C16">
        <v>0.24937500000000001</v>
      </c>
      <c r="D16">
        <v>0.20504166666666701</v>
      </c>
      <c r="E16">
        <v>0.23275000000000001</v>
      </c>
      <c r="F16">
        <v>0.22720833333333301</v>
      </c>
      <c r="G16" s="9">
        <f t="shared" si="0"/>
        <v>0.11360416666666651</v>
      </c>
      <c r="H16" s="9">
        <f t="shared" si="1"/>
        <v>0.12468750000000001</v>
      </c>
      <c r="I16" s="9">
        <f t="shared" si="2"/>
        <v>0.10252083333333351</v>
      </c>
      <c r="J16" s="9">
        <f t="shared" si="3"/>
        <v>0.11637500000000001</v>
      </c>
      <c r="K16" s="9">
        <f t="shared" si="4"/>
        <v>0.11360416666666651</v>
      </c>
      <c r="L16" s="19">
        <f t="shared" si="5"/>
        <v>0.11415833333333332</v>
      </c>
      <c r="M16">
        <f t="shared" si="6"/>
        <v>7.9344591725655899E-3</v>
      </c>
      <c r="N16" s="20">
        <f t="shared" si="7"/>
        <v>3.5483980149106785E-3</v>
      </c>
    </row>
    <row r="17" spans="1:14">
      <c r="A17">
        <v>17</v>
      </c>
      <c r="B17">
        <v>0.24937500000000001</v>
      </c>
      <c r="C17">
        <v>0.27708333333333302</v>
      </c>
      <c r="D17">
        <v>0.23829166666666701</v>
      </c>
      <c r="E17">
        <v>0.25491666666666701</v>
      </c>
      <c r="F17">
        <v>0.25491666666666701</v>
      </c>
      <c r="G17" s="9">
        <f t="shared" si="0"/>
        <v>0.12468750000000001</v>
      </c>
      <c r="H17" s="9">
        <f t="shared" si="1"/>
        <v>0.13854166666666651</v>
      </c>
      <c r="I17" s="9">
        <f t="shared" si="2"/>
        <v>0.11914583333333351</v>
      </c>
      <c r="J17" s="9">
        <f t="shared" si="3"/>
        <v>0.12745833333333351</v>
      </c>
      <c r="K17" s="9">
        <f t="shared" si="4"/>
        <v>0.12745833333333351</v>
      </c>
      <c r="L17" s="19">
        <f t="shared" si="5"/>
        <v>0.1274583333333334</v>
      </c>
      <c r="M17">
        <f t="shared" si="6"/>
        <v>7.0642666177898909E-3</v>
      </c>
      <c r="N17" s="20">
        <f t="shared" si="7"/>
        <v>3.1592360737121442E-3</v>
      </c>
    </row>
    <row r="18" spans="1:14">
      <c r="A18">
        <v>18</v>
      </c>
      <c r="B18">
        <v>0.25491666666666701</v>
      </c>
      <c r="C18">
        <v>0.27154166666666701</v>
      </c>
      <c r="D18">
        <v>0.23829166666666701</v>
      </c>
      <c r="E18">
        <v>0.24937500000000001</v>
      </c>
      <c r="F18">
        <v>0.24937500000000001</v>
      </c>
      <c r="G18" s="9">
        <f t="shared" si="0"/>
        <v>0.12745833333333351</v>
      </c>
      <c r="H18" s="9">
        <f t="shared" si="1"/>
        <v>0.13577083333333351</v>
      </c>
      <c r="I18" s="9">
        <f t="shared" si="2"/>
        <v>0.11914583333333351</v>
      </c>
      <c r="J18" s="9">
        <f t="shared" si="3"/>
        <v>0.12468750000000001</v>
      </c>
      <c r="K18" s="9">
        <f t="shared" si="4"/>
        <v>0.12468750000000001</v>
      </c>
      <c r="L18" s="19">
        <f t="shared" si="5"/>
        <v>0.1263500000000001</v>
      </c>
      <c r="M18">
        <f t="shared" si="6"/>
        <v>6.0705916790156139E-3</v>
      </c>
      <c r="N18" s="20">
        <f t="shared" si="7"/>
        <v>2.7148511315846992E-3</v>
      </c>
    </row>
    <row r="19" spans="1:14">
      <c r="A19">
        <v>19</v>
      </c>
      <c r="B19">
        <v>0.27708333333333302</v>
      </c>
      <c r="C19">
        <v>0.29925000000000002</v>
      </c>
      <c r="D19">
        <v>0.26045833333333301</v>
      </c>
      <c r="E19">
        <v>0.27708333333333302</v>
      </c>
      <c r="F19">
        <v>0.27154166666666701</v>
      </c>
      <c r="G19" s="9">
        <f t="shared" si="0"/>
        <v>0.13854166666666651</v>
      </c>
      <c r="H19" s="9">
        <f t="shared" si="1"/>
        <v>0.14962500000000001</v>
      </c>
      <c r="I19" s="9">
        <f t="shared" si="2"/>
        <v>0.13022916666666651</v>
      </c>
      <c r="J19" s="9">
        <f t="shared" si="3"/>
        <v>0.13854166666666651</v>
      </c>
      <c r="K19" s="9">
        <f t="shared" si="4"/>
        <v>0.13577083333333351</v>
      </c>
      <c r="L19" s="19">
        <f t="shared" si="5"/>
        <v>0.13854166666666662</v>
      </c>
      <c r="M19">
        <f t="shared" si="6"/>
        <v>7.0642666177900375E-3</v>
      </c>
      <c r="N19" s="20">
        <f t="shared" si="7"/>
        <v>3.1592360737122097E-3</v>
      </c>
    </row>
    <row r="20" spans="1:14">
      <c r="A20">
        <v>20</v>
      </c>
      <c r="B20">
        <v>0.27708333333333302</v>
      </c>
      <c r="C20">
        <v>0.29925000000000002</v>
      </c>
      <c r="D20">
        <v>0.26600000000000001</v>
      </c>
      <c r="E20">
        <v>0.28262500000000002</v>
      </c>
      <c r="F20">
        <v>0.27708333333333302</v>
      </c>
      <c r="G20" s="9">
        <f t="shared" si="0"/>
        <v>0.13854166666666651</v>
      </c>
      <c r="H20" s="9">
        <f t="shared" si="1"/>
        <v>0.14962500000000001</v>
      </c>
      <c r="I20" s="9">
        <f t="shared" si="2"/>
        <v>0.13300000000000001</v>
      </c>
      <c r="J20" s="9">
        <f t="shared" si="3"/>
        <v>0.14131250000000001</v>
      </c>
      <c r="K20" s="9">
        <f t="shared" si="4"/>
        <v>0.13854166666666651</v>
      </c>
      <c r="L20" s="19">
        <f t="shared" si="5"/>
        <v>0.1402041666666666</v>
      </c>
      <c r="M20">
        <f t="shared" si="6"/>
        <v>6.0705916790156139E-3</v>
      </c>
      <c r="N20" s="20">
        <f t="shared" si="7"/>
        <v>2.7148511315846992E-3</v>
      </c>
    </row>
    <row r="21" spans="1:14">
      <c r="A21">
        <v>21</v>
      </c>
      <c r="B21">
        <v>0.30479166666666702</v>
      </c>
      <c r="C21">
        <v>0.32695833333333302</v>
      </c>
      <c r="D21">
        <v>0.28816666666666702</v>
      </c>
      <c r="E21">
        <v>0.30479166666666702</v>
      </c>
      <c r="F21">
        <v>0.29370833333333302</v>
      </c>
      <c r="G21" s="9">
        <f t="shared" si="0"/>
        <v>0.15239583333333351</v>
      </c>
      <c r="H21" s="9">
        <f t="shared" si="1"/>
        <v>0.16347916666666651</v>
      </c>
      <c r="I21" s="9">
        <f t="shared" si="2"/>
        <v>0.14408333333333351</v>
      </c>
      <c r="J21" s="9">
        <f t="shared" si="3"/>
        <v>0.15239583333333351</v>
      </c>
      <c r="K21" s="9">
        <f t="shared" si="4"/>
        <v>0.14685416666666651</v>
      </c>
      <c r="L21" s="19">
        <f t="shared" si="5"/>
        <v>0.15184166666666671</v>
      </c>
      <c r="M21">
        <f t="shared" si="6"/>
        <v>7.4349260251867265E-3</v>
      </c>
      <c r="N21" s="20">
        <f t="shared" si="7"/>
        <v>3.3249999999999664E-3</v>
      </c>
    </row>
    <row r="22" spans="1:14">
      <c r="A22">
        <v>22</v>
      </c>
      <c r="B22">
        <v>0.30479166666666702</v>
      </c>
      <c r="C22">
        <v>0.32695833333333302</v>
      </c>
      <c r="D22">
        <v>0.28816666666666702</v>
      </c>
      <c r="E22">
        <v>0.31033333333333302</v>
      </c>
      <c r="F22">
        <v>0.31033333333333302</v>
      </c>
      <c r="G22" s="9">
        <f t="shared" si="0"/>
        <v>0.15239583333333351</v>
      </c>
      <c r="H22" s="9">
        <f t="shared" si="1"/>
        <v>0.16347916666666651</v>
      </c>
      <c r="I22" s="9">
        <f t="shared" si="2"/>
        <v>0.14408333333333351</v>
      </c>
      <c r="J22" s="9">
        <f t="shared" si="3"/>
        <v>0.15516666666666651</v>
      </c>
      <c r="K22" s="9">
        <f t="shared" si="4"/>
        <v>0.15516666666666651</v>
      </c>
      <c r="L22" s="19">
        <f t="shared" si="5"/>
        <v>0.15405833333333332</v>
      </c>
      <c r="M22">
        <f t="shared" si="6"/>
        <v>6.9547364705643639E-3</v>
      </c>
      <c r="N22" s="20">
        <f t="shared" si="7"/>
        <v>3.1102527027557763E-3</v>
      </c>
    </row>
    <row r="23" spans="1:14">
      <c r="A23">
        <v>23</v>
      </c>
      <c r="B23">
        <v>0.32695833333333302</v>
      </c>
      <c r="C23">
        <v>0.35466666666666702</v>
      </c>
      <c r="D23">
        <v>0.32141666666666702</v>
      </c>
      <c r="E23">
        <v>0.32695833333333302</v>
      </c>
      <c r="F23">
        <v>0.32695833333333302</v>
      </c>
      <c r="G23" s="9">
        <f t="shared" si="0"/>
        <v>0.16347916666666651</v>
      </c>
      <c r="H23" s="9">
        <f t="shared" si="1"/>
        <v>0.17733333333333351</v>
      </c>
      <c r="I23" s="9">
        <f t="shared" si="2"/>
        <v>0.16070833333333351</v>
      </c>
      <c r="J23" s="9">
        <f t="shared" si="3"/>
        <v>0.16347916666666651</v>
      </c>
      <c r="K23" s="9">
        <f t="shared" si="4"/>
        <v>0.16347916666666651</v>
      </c>
      <c r="L23" s="19">
        <f t="shared" si="5"/>
        <v>0.16569583333333332</v>
      </c>
      <c r="M23">
        <f t="shared" si="6"/>
        <v>6.6152739140820493E-3</v>
      </c>
      <c r="N23" s="20">
        <f t="shared" si="7"/>
        <v>2.9584404323337128E-3</v>
      </c>
    </row>
    <row r="24" spans="1:14">
      <c r="A24">
        <v>24</v>
      </c>
      <c r="B24">
        <v>0.33250000000000002</v>
      </c>
      <c r="C24">
        <v>0.35466666666666702</v>
      </c>
      <c r="D24">
        <v>0.32141666666666702</v>
      </c>
      <c r="E24">
        <v>0.33804166666666702</v>
      </c>
      <c r="F24">
        <v>0.33250000000000002</v>
      </c>
      <c r="G24" s="9">
        <f t="shared" si="0"/>
        <v>0.16625000000000001</v>
      </c>
      <c r="H24" s="9">
        <f t="shared" si="1"/>
        <v>0.17733333333333351</v>
      </c>
      <c r="I24" s="9">
        <f t="shared" si="2"/>
        <v>0.16070833333333351</v>
      </c>
      <c r="J24" s="9">
        <f t="shared" si="3"/>
        <v>0.16902083333333351</v>
      </c>
      <c r="K24" s="9">
        <f t="shared" si="4"/>
        <v>0.16625000000000001</v>
      </c>
      <c r="L24" s="19">
        <f t="shared" si="5"/>
        <v>0.1679125000000001</v>
      </c>
      <c r="M24">
        <f t="shared" si="6"/>
        <v>6.0705916790156139E-3</v>
      </c>
      <c r="N24" s="20">
        <f t="shared" si="7"/>
        <v>2.7148511315846992E-3</v>
      </c>
    </row>
    <row r="25" spans="1:14">
      <c r="A25">
        <v>25</v>
      </c>
      <c r="B25">
        <v>0.35466666666666702</v>
      </c>
      <c r="C25">
        <v>0.38237500000000002</v>
      </c>
      <c r="D25">
        <v>0.34358333333333302</v>
      </c>
      <c r="E25">
        <v>0.35466666666666702</v>
      </c>
      <c r="F25">
        <v>0.36020833333333302</v>
      </c>
      <c r="G25" s="9">
        <f t="shared" si="0"/>
        <v>0.17733333333333351</v>
      </c>
      <c r="H25" s="9">
        <f t="shared" si="1"/>
        <v>0.19118750000000001</v>
      </c>
      <c r="I25" s="9">
        <f t="shared" si="2"/>
        <v>0.17179166666666651</v>
      </c>
      <c r="J25" s="9">
        <f t="shared" si="3"/>
        <v>0.17733333333333351</v>
      </c>
      <c r="K25" s="9">
        <f t="shared" si="4"/>
        <v>0.18010416666666651</v>
      </c>
      <c r="L25" s="19">
        <f t="shared" si="5"/>
        <v>0.17955000000000002</v>
      </c>
      <c r="M25">
        <f t="shared" si="6"/>
        <v>7.1721242543227506E-3</v>
      </c>
      <c r="N25" s="20">
        <f t="shared" si="7"/>
        <v>3.2074714751481317E-3</v>
      </c>
    </row>
    <row r="26" spans="1:14">
      <c r="A26">
        <v>26</v>
      </c>
      <c r="B26">
        <v>0.36020833333333302</v>
      </c>
      <c r="C26">
        <v>0.38237500000000002</v>
      </c>
      <c r="D26">
        <v>0.34358333333333302</v>
      </c>
      <c r="E26">
        <v>0.35466666666666702</v>
      </c>
      <c r="F26">
        <v>0.36020833333333302</v>
      </c>
      <c r="G26" s="9">
        <f t="shared" si="0"/>
        <v>0.18010416666666651</v>
      </c>
      <c r="H26" s="9">
        <f t="shared" si="1"/>
        <v>0.19118750000000001</v>
      </c>
      <c r="I26" s="9">
        <f t="shared" si="2"/>
        <v>0.17179166666666651</v>
      </c>
      <c r="J26" s="9">
        <f t="shared" si="3"/>
        <v>0.17733333333333351</v>
      </c>
      <c r="K26" s="9">
        <f t="shared" si="4"/>
        <v>0.18010416666666651</v>
      </c>
      <c r="L26" s="19">
        <f t="shared" si="5"/>
        <v>0.18010416666666659</v>
      </c>
      <c r="M26">
        <f t="shared" si="6"/>
        <v>7.0642666177900366E-3</v>
      </c>
      <c r="N26" s="20">
        <f t="shared" si="7"/>
        <v>3.1592360737122092E-3</v>
      </c>
    </row>
    <row r="27" spans="1:14">
      <c r="A27">
        <v>27</v>
      </c>
      <c r="B27">
        <v>0.38237500000000002</v>
      </c>
      <c r="C27">
        <v>0.40454166666666702</v>
      </c>
      <c r="D27">
        <v>0.34912500000000002</v>
      </c>
      <c r="E27">
        <v>0.37129166666666702</v>
      </c>
      <c r="F27">
        <v>0.38791666666666702</v>
      </c>
      <c r="G27" s="9">
        <f t="shared" si="0"/>
        <v>0.19118750000000001</v>
      </c>
      <c r="H27" s="9">
        <f t="shared" si="1"/>
        <v>0.20227083333333351</v>
      </c>
      <c r="I27" s="9">
        <f t="shared" si="2"/>
        <v>0.17456250000000001</v>
      </c>
      <c r="J27" s="9">
        <f t="shared" si="3"/>
        <v>0.18564583333333351</v>
      </c>
      <c r="K27" s="9">
        <f t="shared" si="4"/>
        <v>0.19395833333333351</v>
      </c>
      <c r="L27" s="19">
        <f t="shared" si="5"/>
        <v>0.18952500000000011</v>
      </c>
      <c r="M27">
        <f t="shared" si="6"/>
        <v>1.0293188989974606E-2</v>
      </c>
      <c r="N27" s="20">
        <f t="shared" si="7"/>
        <v>4.6032540573671234E-3</v>
      </c>
    </row>
    <row r="28" spans="1:14">
      <c r="A28">
        <v>28</v>
      </c>
      <c r="B28">
        <v>0.38237500000000002</v>
      </c>
      <c r="C28">
        <v>0.40454166666666702</v>
      </c>
      <c r="D28">
        <v>0.36020833333333302</v>
      </c>
      <c r="E28">
        <v>0.38791666666666702</v>
      </c>
      <c r="F28">
        <v>0.38791666666666702</v>
      </c>
      <c r="G28" s="9">
        <f t="shared" si="0"/>
        <v>0.19118750000000001</v>
      </c>
      <c r="H28" s="9">
        <f t="shared" si="1"/>
        <v>0.20227083333333351</v>
      </c>
      <c r="I28" s="9">
        <f t="shared" si="2"/>
        <v>0.18010416666666651</v>
      </c>
      <c r="J28" s="9">
        <f t="shared" si="3"/>
        <v>0.19395833333333351</v>
      </c>
      <c r="K28" s="9">
        <f t="shared" si="4"/>
        <v>0.19395833333333351</v>
      </c>
      <c r="L28" s="19">
        <f t="shared" si="5"/>
        <v>0.19229583333333339</v>
      </c>
      <c r="M28">
        <f t="shared" si="6"/>
        <v>7.9826934112005293E-3</v>
      </c>
      <c r="N28" s="20">
        <f t="shared" si="7"/>
        <v>3.5699690221968126E-3</v>
      </c>
    </row>
    <row r="29" spans="1:14">
      <c r="A29">
        <v>29</v>
      </c>
      <c r="B29">
        <v>0.41008333333333302</v>
      </c>
      <c r="C29">
        <v>0.43225000000000002</v>
      </c>
      <c r="D29">
        <v>0.39345833333333302</v>
      </c>
      <c r="E29">
        <v>0.39900000000000002</v>
      </c>
      <c r="F29">
        <v>0.42116666666666702</v>
      </c>
      <c r="G29" s="9">
        <f t="shared" si="0"/>
        <v>0.20504166666666651</v>
      </c>
      <c r="H29" s="9">
        <f t="shared" si="1"/>
        <v>0.21612500000000001</v>
      </c>
      <c r="I29" s="9">
        <f t="shared" si="2"/>
        <v>0.19672916666666651</v>
      </c>
      <c r="J29" s="9">
        <f t="shared" si="3"/>
        <v>0.19950000000000001</v>
      </c>
      <c r="K29" s="9">
        <f t="shared" si="4"/>
        <v>0.21058333333333351</v>
      </c>
      <c r="L29" s="19">
        <f t="shared" si="5"/>
        <v>0.20559583333333334</v>
      </c>
      <c r="M29">
        <f t="shared" si="6"/>
        <v>7.9344591725657217E-3</v>
      </c>
      <c r="N29" s="20">
        <f t="shared" si="7"/>
        <v>3.5483980149107375E-3</v>
      </c>
    </row>
    <row r="30" spans="1:14">
      <c r="A30">
        <v>30</v>
      </c>
      <c r="B30">
        <v>0.41008333333333302</v>
      </c>
      <c r="C30">
        <v>0.43225000000000002</v>
      </c>
      <c r="D30">
        <v>0.39345833333333302</v>
      </c>
      <c r="E30">
        <v>0.39900000000000002</v>
      </c>
      <c r="F30">
        <v>0.42116666666666702</v>
      </c>
      <c r="G30" s="9">
        <f t="shared" si="0"/>
        <v>0.20504166666666651</v>
      </c>
      <c r="H30" s="9">
        <f t="shared" si="1"/>
        <v>0.21612500000000001</v>
      </c>
      <c r="I30" s="9">
        <f t="shared" si="2"/>
        <v>0.19672916666666651</v>
      </c>
      <c r="J30" s="9">
        <f t="shared" si="3"/>
        <v>0.19950000000000001</v>
      </c>
      <c r="K30" s="9">
        <f t="shared" si="4"/>
        <v>0.21058333333333351</v>
      </c>
      <c r="L30" s="19">
        <f t="shared" si="5"/>
        <v>0.20559583333333334</v>
      </c>
      <c r="M30">
        <f t="shared" si="6"/>
        <v>7.9344591725657217E-3</v>
      </c>
      <c r="N30" s="20">
        <f t="shared" si="7"/>
        <v>3.5483980149107375E-3</v>
      </c>
    </row>
    <row r="31" spans="1:14">
      <c r="A31">
        <v>31</v>
      </c>
      <c r="B31">
        <v>0.41008333333333302</v>
      </c>
      <c r="C31">
        <v>0.43779166666666702</v>
      </c>
      <c r="D31">
        <v>0.41008333333333302</v>
      </c>
      <c r="E31">
        <v>0.39900000000000002</v>
      </c>
      <c r="F31">
        <v>0.44333333333333302</v>
      </c>
      <c r="G31" s="9">
        <f t="shared" si="0"/>
        <v>0.20504166666666651</v>
      </c>
      <c r="H31" s="9">
        <f t="shared" si="1"/>
        <v>0.21889583333333351</v>
      </c>
      <c r="I31" s="9">
        <f t="shared" si="2"/>
        <v>0.20504166666666651</v>
      </c>
      <c r="J31" s="9">
        <f t="shared" si="3"/>
        <v>0.19950000000000001</v>
      </c>
      <c r="K31" s="9">
        <f t="shared" si="4"/>
        <v>0.22166666666666651</v>
      </c>
      <c r="L31" s="19">
        <f t="shared" si="5"/>
        <v>0.21002916666666663</v>
      </c>
      <c r="M31">
        <f t="shared" si="6"/>
        <v>9.6781047631008914E-3</v>
      </c>
      <c r="N31" s="20">
        <f t="shared" si="7"/>
        <v>4.3281800287316178E-3</v>
      </c>
    </row>
    <row r="32" spans="1:14">
      <c r="A32">
        <v>32</v>
      </c>
      <c r="B32">
        <v>0.40454166666666702</v>
      </c>
      <c r="D32">
        <v>0.41008333333333302</v>
      </c>
      <c r="F32">
        <v>0.44333333333333302</v>
      </c>
      <c r="G32" s="9">
        <f t="shared" si="0"/>
        <v>0.20227083333333351</v>
      </c>
      <c r="I32" s="9">
        <f t="shared" si="2"/>
        <v>0.20504166666666651</v>
      </c>
      <c r="K32" s="9">
        <f t="shared" si="4"/>
        <v>0.22166666666666651</v>
      </c>
      <c r="L32" s="19">
        <f t="shared" si="5"/>
        <v>0.20965972222222218</v>
      </c>
      <c r="M32">
        <f t="shared" si="6"/>
        <v>1.0490205694325388E-2</v>
      </c>
      <c r="N32" s="20">
        <f>M32/SQRT(3)</f>
        <v>6.0565230814733084E-3</v>
      </c>
    </row>
    <row r="33" spans="1:14">
      <c r="A33">
        <v>33</v>
      </c>
      <c r="B33">
        <v>0.40454166666666702</v>
      </c>
      <c r="D33">
        <v>0.41008333333333302</v>
      </c>
      <c r="F33">
        <v>0.47658333333333303</v>
      </c>
      <c r="G33" s="9">
        <f t="shared" si="0"/>
        <v>0.20227083333333351</v>
      </c>
      <c r="I33" s="9">
        <f t="shared" si="2"/>
        <v>0.20504166666666651</v>
      </c>
      <c r="K33" s="9">
        <f t="shared" si="4"/>
        <v>0.23829166666666651</v>
      </c>
      <c r="L33" s="19">
        <f t="shared" si="5"/>
        <v>0.21520138888888884</v>
      </c>
      <c r="M33">
        <f t="shared" si="6"/>
        <v>2.0044701924236168E-2</v>
      </c>
      <c r="N33" s="20">
        <f>M33/SQRT(3)</f>
        <v>1.1572814051783563E-2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Summary</vt:lpstr>
      <vt:lpstr>CE6 thickness healing expt</vt:lpstr>
      <vt:lpstr>CE6 vs CE6mW</vt:lpstr>
      <vt:lpstr>Healed statistics</vt:lpstr>
      <vt:lpstr>Phase lag data and figure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Priya</dc:creator>
  <cp:lastModifiedBy>Microsoft Office User</cp:lastModifiedBy>
  <dcterms:created xsi:type="dcterms:W3CDTF">2021-08-15T17:05:56Z</dcterms:created>
  <dcterms:modified xsi:type="dcterms:W3CDTF">2022-08-27T00:16:54Z</dcterms:modified>
</cp:coreProperties>
</file>